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9155" windowHeight="8505" activeTab="3"/>
  </bookViews>
  <sheets>
    <sheet name="Balans 2010" sheetId="1" r:id="rId1"/>
    <sheet name="begroting 2012-2015" sheetId="2" r:id="rId2"/>
    <sheet name="downside begroting" sheetId="3" r:id="rId3"/>
    <sheet name="downside balans" sheetId="4" r:id="rId4"/>
    <sheet name="schuld 2015" sheetId="5" r:id="rId5"/>
  </sheets>
  <calcPr calcId="145621"/>
</workbook>
</file>

<file path=xl/calcChain.xml><?xml version="1.0" encoding="utf-8"?>
<calcChain xmlns="http://schemas.openxmlformats.org/spreadsheetml/2006/main">
  <c r="E6" i="5" l="1"/>
  <c r="E3" i="5"/>
  <c r="E5" i="5" s="1"/>
  <c r="F9" i="4"/>
  <c r="J62" i="3"/>
  <c r="I62" i="3"/>
  <c r="I60" i="3"/>
  <c r="I59" i="3"/>
  <c r="I58" i="3"/>
  <c r="I57" i="3"/>
  <c r="I55" i="3"/>
  <c r="J54" i="3"/>
  <c r="I54" i="3"/>
  <c r="J53" i="3"/>
  <c r="I53" i="3"/>
  <c r="J52" i="3"/>
  <c r="I52" i="3"/>
  <c r="J51" i="3"/>
  <c r="I51" i="3"/>
  <c r="J50" i="3"/>
  <c r="I50" i="3"/>
  <c r="H62" i="3"/>
  <c r="G62" i="3"/>
  <c r="G60" i="3"/>
  <c r="G59" i="3"/>
  <c r="G58" i="3"/>
  <c r="G57" i="3"/>
  <c r="G55" i="3"/>
  <c r="H54" i="3"/>
  <c r="G54" i="3"/>
  <c r="H53" i="3"/>
  <c r="G53" i="3"/>
  <c r="H52" i="3"/>
  <c r="G52" i="3"/>
  <c r="H51" i="3"/>
  <c r="G51" i="3"/>
  <c r="H50" i="3"/>
  <c r="G50" i="3"/>
  <c r="F62" i="3"/>
  <c r="E62" i="3"/>
  <c r="E60" i="3"/>
  <c r="E59" i="3"/>
  <c r="E58" i="3"/>
  <c r="E57" i="3"/>
  <c r="E55" i="3"/>
  <c r="F54" i="3"/>
  <c r="E54" i="3"/>
  <c r="F53" i="3"/>
  <c r="E53" i="3"/>
  <c r="F52" i="3"/>
  <c r="E52" i="3"/>
  <c r="F51" i="3"/>
  <c r="E51" i="3"/>
  <c r="F50" i="3"/>
  <c r="E50" i="3"/>
  <c r="D62" i="3"/>
  <c r="D51" i="3"/>
  <c r="D52" i="3"/>
  <c r="D53" i="3"/>
  <c r="D54" i="3"/>
  <c r="D50" i="3"/>
  <c r="C62" i="3"/>
  <c r="C51" i="3"/>
  <c r="C52" i="3"/>
  <c r="C53" i="3"/>
  <c r="C54" i="3"/>
  <c r="C55" i="3"/>
  <c r="C57" i="3"/>
  <c r="C58" i="3"/>
  <c r="C59" i="3"/>
  <c r="C60" i="3"/>
  <c r="C50" i="3"/>
  <c r="F7" i="4"/>
  <c r="J41" i="3"/>
  <c r="J59" i="3" s="1"/>
  <c r="H41" i="3"/>
  <c r="H59" i="3" s="1"/>
  <c r="F41" i="3"/>
  <c r="F59" i="3" s="1"/>
  <c r="D41" i="3"/>
  <c r="D59" i="3" s="1"/>
  <c r="I38" i="3"/>
  <c r="I56" i="3" s="1"/>
  <c r="G38" i="3"/>
  <c r="G43" i="3" s="1"/>
  <c r="G45" i="3" s="1"/>
  <c r="E38" i="3"/>
  <c r="E56" i="3" s="1"/>
  <c r="C38" i="3"/>
  <c r="C56" i="3" s="1"/>
  <c r="J38" i="3"/>
  <c r="J56" i="3" s="1"/>
  <c r="H38" i="3"/>
  <c r="H56" i="3" s="1"/>
  <c r="F38" i="3"/>
  <c r="F56" i="3" s="1"/>
  <c r="D38" i="3"/>
  <c r="D56" i="3" s="1"/>
  <c r="C43" i="3"/>
  <c r="C45" i="3" s="1"/>
  <c r="I43" i="3"/>
  <c r="I45" i="3" s="1"/>
  <c r="F9" i="3"/>
  <c r="F8" i="3"/>
  <c r="H42" i="3" s="1"/>
  <c r="H60" i="3" s="1"/>
  <c r="F10" i="3"/>
  <c r="H40" i="3" s="1"/>
  <c r="H58" i="3" s="1"/>
  <c r="F6" i="3"/>
  <c r="H39" i="3" s="1"/>
  <c r="H57" i="3" s="1"/>
  <c r="F3" i="3"/>
  <c r="H37" i="3" s="1"/>
  <c r="H55" i="3" s="1"/>
  <c r="J25" i="3"/>
  <c r="J27" i="3" s="1"/>
  <c r="I25" i="3"/>
  <c r="I27" i="3" s="1"/>
  <c r="H25" i="3"/>
  <c r="H27" i="3" s="1"/>
  <c r="G25" i="3"/>
  <c r="G27" i="3" s="1"/>
  <c r="F25" i="3"/>
  <c r="F27" i="3" s="1"/>
  <c r="E25" i="3"/>
  <c r="E27" i="3" s="1"/>
  <c r="D25" i="3"/>
  <c r="D27" i="3" s="1"/>
  <c r="C25" i="3"/>
  <c r="C27" i="3" s="1"/>
  <c r="C16" i="2"/>
  <c r="E16" i="2"/>
  <c r="H16" i="2"/>
  <c r="I14" i="2"/>
  <c r="I16" i="2" s="1"/>
  <c r="H14" i="2"/>
  <c r="G14" i="2"/>
  <c r="G16" i="2" s="1"/>
  <c r="F14" i="2"/>
  <c r="F16" i="2" s="1"/>
  <c r="E14" i="2"/>
  <c r="D14" i="2"/>
  <c r="D16" i="2" s="1"/>
  <c r="C14" i="2"/>
  <c r="B14" i="2"/>
  <c r="B16" i="2" s="1"/>
  <c r="J14" i="1"/>
  <c r="C22" i="1" s="1"/>
  <c r="D7" i="1"/>
  <c r="D15" i="1"/>
  <c r="C23" i="1" s="1"/>
  <c r="D11" i="1"/>
  <c r="D17" i="1" l="1"/>
  <c r="D19" i="1"/>
  <c r="E43" i="3"/>
  <c r="E45" i="3" s="1"/>
  <c r="J28" i="3"/>
  <c r="E8" i="5"/>
  <c r="E10" i="5" s="1"/>
  <c r="E61" i="3"/>
  <c r="E63" i="3" s="1"/>
  <c r="E65" i="3" s="1"/>
  <c r="G56" i="3"/>
  <c r="G61" i="3" s="1"/>
  <c r="G63" i="3" s="1"/>
  <c r="G65" i="3" s="1"/>
  <c r="I61" i="3"/>
  <c r="I63" i="3" s="1"/>
  <c r="I65" i="3" s="1"/>
  <c r="C61" i="3"/>
  <c r="C63" i="3" s="1"/>
  <c r="H61" i="3"/>
  <c r="H63" i="3" s="1"/>
  <c r="H65" i="3" s="1"/>
  <c r="H43" i="3"/>
  <c r="H45" i="3" s="1"/>
  <c r="F37" i="3"/>
  <c r="F55" i="3" s="1"/>
  <c r="J37" i="3"/>
  <c r="J55" i="3" s="1"/>
  <c r="F39" i="3"/>
  <c r="F57" i="3" s="1"/>
  <c r="J39" i="3"/>
  <c r="J57" i="3" s="1"/>
  <c r="F40" i="3"/>
  <c r="F58" i="3" s="1"/>
  <c r="J40" i="3"/>
  <c r="J58" i="3" s="1"/>
  <c r="F42" i="3"/>
  <c r="F60" i="3" s="1"/>
  <c r="J42" i="3"/>
  <c r="J60" i="3" s="1"/>
  <c r="D37" i="3"/>
  <c r="D55" i="3" s="1"/>
  <c r="D39" i="3"/>
  <c r="D57" i="3" s="1"/>
  <c r="D40" i="3"/>
  <c r="D58" i="3" s="1"/>
  <c r="D42" i="3"/>
  <c r="D60" i="3" s="1"/>
  <c r="J61" i="3" l="1"/>
  <c r="J63" i="3" s="1"/>
  <c r="J65" i="3" s="1"/>
  <c r="D61" i="3"/>
  <c r="D63" i="3" s="1"/>
  <c r="D65" i="3" s="1"/>
  <c r="F61" i="3"/>
  <c r="F63" i="3" s="1"/>
  <c r="F65" i="3" s="1"/>
  <c r="C65" i="3"/>
  <c r="J64" i="3"/>
  <c r="D43" i="3"/>
  <c r="D45" i="3" s="1"/>
  <c r="F43" i="3"/>
  <c r="F45" i="3" s="1"/>
  <c r="J43" i="3"/>
  <c r="J45" i="3" s="1"/>
  <c r="J46" i="3" l="1"/>
  <c r="F4" i="4" s="1"/>
  <c r="F5" i="4" s="1"/>
  <c r="F8" i="4" s="1"/>
  <c r="F10" i="4" s="1"/>
</calcChain>
</file>

<file path=xl/sharedStrings.xml><?xml version="1.0" encoding="utf-8"?>
<sst xmlns="http://schemas.openxmlformats.org/spreadsheetml/2006/main" count="152" uniqueCount="81">
  <si>
    <t>Immateriele Vaste Activa</t>
  </si>
  <si>
    <t>Materiele Vast Activa</t>
  </si>
  <si>
    <t>Financiele Vaste Activa</t>
  </si>
  <si>
    <t>Totale Vaste Activa</t>
  </si>
  <si>
    <t>Voorraden</t>
  </si>
  <si>
    <t>Debiteuren</t>
  </si>
  <si>
    <t>Geld</t>
  </si>
  <si>
    <t>Onderhanden werken</t>
  </si>
  <si>
    <t>Anders</t>
  </si>
  <si>
    <t>Totaal vlottende activa</t>
  </si>
  <si>
    <t>Totale Activa</t>
  </si>
  <si>
    <t>Eigen vermogen</t>
  </si>
  <si>
    <t>Algemene reserve</t>
  </si>
  <si>
    <t>Bestemmingsreserve</t>
  </si>
  <si>
    <t>Nog te bestemmen resultaat</t>
  </si>
  <si>
    <t>Voorzieningen</t>
  </si>
  <si>
    <t>LL Leningen</t>
  </si>
  <si>
    <t>KL Leningen</t>
  </si>
  <si>
    <t>Crediteuren</t>
  </si>
  <si>
    <t>Totale Passiva</t>
  </si>
  <si>
    <t>Solvabiliteit</t>
  </si>
  <si>
    <t>Schuld</t>
  </si>
  <si>
    <t>Burger en bestuur</t>
  </si>
  <si>
    <t>Openbare Orde en Veiligheid</t>
  </si>
  <si>
    <t>Herstructuring en vastgoed</t>
  </si>
  <si>
    <t>Inkomens en arbeidsmarkt</t>
  </si>
  <si>
    <t>Meedoen</t>
  </si>
  <si>
    <t>Jeugd en onderwijs</t>
  </si>
  <si>
    <t>Economie, kunst en cultuur</t>
  </si>
  <si>
    <t>Leefomgeving</t>
  </si>
  <si>
    <t>Milieu en duurzaamheid</t>
  </si>
  <si>
    <t>Ruimtelijke ontwikkeling</t>
  </si>
  <si>
    <t>Algemene Dekkingsmiddelen</t>
  </si>
  <si>
    <t>Totaal</t>
  </si>
  <si>
    <t>Total</t>
  </si>
  <si>
    <t xml:space="preserve">lasten </t>
  </si>
  <si>
    <t>baten</t>
  </si>
  <si>
    <t>lasten</t>
  </si>
  <si>
    <t>Mutatie reserves</t>
  </si>
  <si>
    <t>begroting 2012-2015</t>
  </si>
  <si>
    <t>`</t>
  </si>
  <si>
    <t xml:space="preserve">Aannames </t>
  </si>
  <si>
    <t>Onderwijs</t>
  </si>
  <si>
    <t>inkomsten OZB</t>
  </si>
  <si>
    <t>begroting start</t>
  </si>
  <si>
    <t>downside</t>
  </si>
  <si>
    <t xml:space="preserve">Arbeidsmarkt inkomsten </t>
  </si>
  <si>
    <t xml:space="preserve">Arbeidsmarkt lasten </t>
  </si>
  <si>
    <t>Rijksbijdrage minder</t>
  </si>
  <si>
    <t>Cultuur  minder</t>
  </si>
  <si>
    <t>Meedoen  minder</t>
  </si>
  <si>
    <t>Tussenstand Eigen Vermogen</t>
  </si>
  <si>
    <t>Stille Reserves</t>
  </si>
  <si>
    <t>Afschrijving Voorraden</t>
  </si>
  <si>
    <t>Grondexplotatie baten minder</t>
  </si>
  <si>
    <t>pagina 102 begroting 2012-2015</t>
  </si>
  <si>
    <t>Eigen vermogen 2015</t>
  </si>
  <si>
    <t>Deloitte rapport</t>
  </si>
  <si>
    <t>jaarrekening 2010</t>
  </si>
  <si>
    <t>Downside begroting</t>
  </si>
  <si>
    <t>worksheet 'downside begroting'</t>
  </si>
  <si>
    <t>% onderdeel</t>
  </si>
  <si>
    <t>Verschil</t>
  </si>
  <si>
    <t>downside begroting</t>
  </si>
  <si>
    <t>% veschil met begin budget</t>
  </si>
  <si>
    <t>Deloitte methode</t>
  </si>
  <si>
    <t>Downside balans 2015</t>
  </si>
  <si>
    <t>Voetnoot</t>
  </si>
  <si>
    <t>Eindstand Eigen vermogen 2015</t>
  </si>
  <si>
    <t>Project stadskantoor overschijding</t>
  </si>
  <si>
    <t>Eindvermogen na stadskantoor</t>
  </si>
  <si>
    <t>Schuld positie Deventer</t>
  </si>
  <si>
    <t>schuld 2010</t>
  </si>
  <si>
    <t>toename 2011</t>
  </si>
  <si>
    <t>Schuld 2011</t>
  </si>
  <si>
    <t>toename 2012-15</t>
  </si>
  <si>
    <t>Stadskantoor schuld</t>
  </si>
  <si>
    <t>Schuld 2015</t>
  </si>
  <si>
    <t>aanname</t>
  </si>
  <si>
    <t>berekening</t>
  </si>
  <si>
    <t>Toename schuld 2015 tov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</si>
</sst>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0.0%"/>
    <numFmt numFmtId="166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164" fontId="0" fillId="0" borderId="0" xfId="0" applyNumberFormat="1"/>
    <xf numFmtId="165" fontId="0" fillId="0" borderId="0" xfId="2" applyNumberFormat="1" applyFont="1"/>
    <xf numFmtId="166" fontId="0" fillId="0" borderId="0" xfId="1" applyNumberFormat="1" applyFont="1"/>
    <xf numFmtId="0" fontId="0" fillId="0" borderId="0" xfId="1" applyNumberFormat="1" applyFont="1"/>
    <xf numFmtId="166" fontId="0" fillId="2" borderId="1" xfId="1" applyNumberFormat="1" applyFont="1" applyFill="1" applyBorder="1"/>
    <xf numFmtId="0" fontId="3" fillId="0" borderId="0" xfId="0" applyFont="1"/>
    <xf numFmtId="166" fontId="3" fillId="0" borderId="0" xfId="1" applyNumberFormat="1" applyFont="1"/>
    <xf numFmtId="166" fontId="0" fillId="2" borderId="2" xfId="1" applyNumberFormat="1" applyFont="1" applyFill="1" applyBorder="1"/>
    <xf numFmtId="165" fontId="0" fillId="3" borderId="3" xfId="2" applyNumberFormat="1" applyFont="1" applyFill="1" applyBorder="1"/>
    <xf numFmtId="165" fontId="0" fillId="3" borderId="4" xfId="2" applyNumberFormat="1" applyFont="1" applyFill="1" applyBorder="1"/>
    <xf numFmtId="165" fontId="0" fillId="3" borderId="5" xfId="2" applyNumberFormat="1" applyFont="1" applyFill="1" applyBorder="1"/>
    <xf numFmtId="0" fontId="4" fillId="0" borderId="0" xfId="0" applyFont="1"/>
    <xf numFmtId="0" fontId="4" fillId="0" borderId="0" xfId="1" applyNumberFormat="1" applyFont="1"/>
    <xf numFmtId="0" fontId="2" fillId="0" borderId="0" xfId="0" applyFont="1"/>
    <xf numFmtId="0" fontId="2" fillId="0" borderId="0" xfId="1" applyNumberFormat="1" applyFont="1"/>
    <xf numFmtId="0" fontId="5" fillId="0" borderId="0" xfId="0" applyFont="1"/>
    <xf numFmtId="166" fontId="5" fillId="0" borderId="0" xfId="1" applyNumberFormat="1" applyFont="1"/>
    <xf numFmtId="0" fontId="6" fillId="0" borderId="0" xfId="0" applyFont="1"/>
    <xf numFmtId="166" fontId="6" fillId="0" borderId="0" xfId="1" applyNumberFormat="1" applyFont="1"/>
    <xf numFmtId="0" fontId="0" fillId="0" borderId="6" xfId="0" applyBorder="1"/>
    <xf numFmtId="166" fontId="0" fillId="0" borderId="7" xfId="1" applyNumberFormat="1" applyFont="1" applyBorder="1"/>
    <xf numFmtId="0" fontId="0" fillId="0" borderId="7" xfId="0" applyBorder="1"/>
    <xf numFmtId="166" fontId="0" fillId="0" borderId="8" xfId="1" applyNumberFormat="1" applyFont="1" applyBorder="1"/>
    <xf numFmtId="0" fontId="0" fillId="0" borderId="9" xfId="0" applyBorder="1"/>
    <xf numFmtId="166" fontId="0" fillId="0" borderId="0" xfId="1" applyNumberFormat="1" applyFont="1" applyBorder="1"/>
    <xf numFmtId="9" fontId="0" fillId="0" borderId="0" xfId="0" applyNumberFormat="1" applyBorder="1"/>
    <xf numFmtId="166" fontId="0" fillId="0" borderId="10" xfId="1" applyNumberFormat="1" applyFont="1" applyBorder="1"/>
    <xf numFmtId="9" fontId="0" fillId="0" borderId="0" xfId="2" applyFont="1" applyBorder="1"/>
    <xf numFmtId="0" fontId="0" fillId="0" borderId="11" xfId="0" applyBorder="1"/>
    <xf numFmtId="166" fontId="0" fillId="0" borderId="12" xfId="1" applyNumberFormat="1" applyFont="1" applyBorder="1"/>
    <xf numFmtId="9" fontId="0" fillId="0" borderId="12" xfId="0" applyNumberFormat="1" applyBorder="1"/>
    <xf numFmtId="9" fontId="0" fillId="0" borderId="12" xfId="2" applyFont="1" applyBorder="1"/>
    <xf numFmtId="166" fontId="0" fillId="0" borderId="13" xfId="1" applyNumberFormat="1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8" xfId="0" applyBorder="1"/>
    <xf numFmtId="0" fontId="0" fillId="0" borderId="0" xfId="0" applyBorder="1"/>
    <xf numFmtId="0" fontId="0" fillId="0" borderId="10" xfId="0" applyBorder="1"/>
    <xf numFmtId="0" fontId="5" fillId="0" borderId="9" xfId="0" applyFont="1" applyBorder="1"/>
    <xf numFmtId="0" fontId="5" fillId="0" borderId="0" xfId="0" applyFont="1" applyBorder="1"/>
    <xf numFmtId="166" fontId="5" fillId="0" borderId="0" xfId="1" applyNumberFormat="1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166" fontId="5" fillId="0" borderId="12" xfId="1" applyNumberFormat="1" applyFont="1" applyBorder="1"/>
    <xf numFmtId="0" fontId="5" fillId="0" borderId="13" xfId="0" applyFont="1" applyBorder="1"/>
    <xf numFmtId="0" fontId="0" fillId="0" borderId="4" xfId="0" applyBorder="1"/>
    <xf numFmtId="166" fontId="0" fillId="0" borderId="4" xfId="1" applyNumberFormat="1" applyFont="1" applyBorder="1"/>
    <xf numFmtId="0" fontId="2" fillId="0" borderId="14" xfId="0" applyFont="1" applyBorder="1"/>
    <xf numFmtId="0" fontId="0" fillId="0" borderId="15" xfId="0" applyBorder="1"/>
    <xf numFmtId="166" fontId="0" fillId="0" borderId="15" xfId="1" applyNumberFormat="1" applyFont="1" applyBorder="1"/>
    <xf numFmtId="166" fontId="0" fillId="0" borderId="16" xfId="1" applyNumberFormat="1" applyFont="1" applyBorder="1"/>
    <xf numFmtId="0" fontId="0" fillId="0" borderId="17" xfId="0" applyBorder="1"/>
    <xf numFmtId="166" fontId="0" fillId="0" borderId="18" xfId="1" applyNumberFormat="1" applyFont="1" applyBorder="1"/>
    <xf numFmtId="0" fontId="0" fillId="0" borderId="19" xfId="0" applyBorder="1"/>
    <xf numFmtId="166" fontId="0" fillId="0" borderId="20" xfId="1" applyNumberFormat="1" applyFont="1" applyBorder="1"/>
    <xf numFmtId="0" fontId="0" fillId="0" borderId="18" xfId="0" applyBorder="1"/>
    <xf numFmtId="0" fontId="0" fillId="0" borderId="21" xfId="0" applyBorder="1"/>
    <xf numFmtId="0" fontId="0" fillId="0" borderId="22" xfId="0" applyBorder="1"/>
    <xf numFmtId="166" fontId="0" fillId="0" borderId="22" xfId="1" applyNumberFormat="1" applyFont="1" applyBorder="1"/>
    <xf numFmtId="9" fontId="0" fillId="0" borderId="23" xfId="2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/>
  </sheetViews>
  <sheetFormatPr defaultRowHeight="15" x14ac:dyDescent="0.25"/>
  <cols>
    <col min="1" max="1" width="4.7109375" customWidth="1"/>
    <col min="4" max="4" width="9.140625" style="1"/>
    <col min="7" max="7" width="5.85546875" customWidth="1"/>
    <col min="10" max="10" width="9.140625" style="1"/>
  </cols>
  <sheetData>
    <row r="1" spans="1:10" x14ac:dyDescent="0.25">
      <c r="A1" t="s">
        <v>0</v>
      </c>
      <c r="D1" s="1">
        <v>0.36499999999999999</v>
      </c>
      <c r="G1" t="s">
        <v>11</v>
      </c>
      <c r="J1" s="1">
        <v>124.363</v>
      </c>
    </row>
    <row r="2" spans="1:10" x14ac:dyDescent="0.25">
      <c r="H2" t="s">
        <v>12</v>
      </c>
      <c r="J2" s="1">
        <v>6.891</v>
      </c>
    </row>
    <row r="3" spans="1:10" x14ac:dyDescent="0.25">
      <c r="A3" t="s">
        <v>1</v>
      </c>
      <c r="D3" s="1">
        <v>173.11</v>
      </c>
      <c r="H3" t="s">
        <v>13</v>
      </c>
      <c r="J3" s="1">
        <v>112.539</v>
      </c>
    </row>
    <row r="4" spans="1:10" x14ac:dyDescent="0.25">
      <c r="H4" t="s">
        <v>14</v>
      </c>
      <c r="J4" s="1">
        <v>4.9329999999999998</v>
      </c>
    </row>
    <row r="5" spans="1:10" x14ac:dyDescent="0.25">
      <c r="A5" t="s">
        <v>2</v>
      </c>
      <c r="D5" s="1">
        <v>42.988999999999997</v>
      </c>
    </row>
    <row r="6" spans="1:10" x14ac:dyDescent="0.25">
      <c r="G6" t="s">
        <v>15</v>
      </c>
      <c r="J6" s="1">
        <v>21.355</v>
      </c>
    </row>
    <row r="7" spans="1:10" x14ac:dyDescent="0.25">
      <c r="A7" t="s">
        <v>3</v>
      </c>
      <c r="D7" s="1">
        <f>D1+D3+D5</f>
        <v>216.46400000000003</v>
      </c>
    </row>
    <row r="8" spans="1:10" x14ac:dyDescent="0.25">
      <c r="G8" t="s">
        <v>16</v>
      </c>
      <c r="J8" s="1">
        <v>148.16</v>
      </c>
    </row>
    <row r="9" spans="1:10" x14ac:dyDescent="0.25">
      <c r="A9" t="s">
        <v>4</v>
      </c>
      <c r="D9" s="1">
        <v>108.60599999999999</v>
      </c>
    </row>
    <row r="10" spans="1:10" x14ac:dyDescent="0.25">
      <c r="B10" t="s">
        <v>7</v>
      </c>
      <c r="D10" s="1">
        <v>59.606000000000002</v>
      </c>
      <c r="G10" t="s">
        <v>17</v>
      </c>
      <c r="J10" s="1">
        <v>34.274000000000001</v>
      </c>
    </row>
    <row r="11" spans="1:10" x14ac:dyDescent="0.25">
      <c r="B11" t="s">
        <v>8</v>
      </c>
      <c r="D11" s="1">
        <f>D9-D10</f>
        <v>48.999999999999993</v>
      </c>
    </row>
    <row r="12" spans="1:10" x14ac:dyDescent="0.25">
      <c r="G12" t="s">
        <v>18</v>
      </c>
      <c r="J12" s="1">
        <v>36.933999999999997</v>
      </c>
    </row>
    <row r="13" spans="1:10" x14ac:dyDescent="0.25">
      <c r="A13" t="s">
        <v>5</v>
      </c>
      <c r="D13" s="1">
        <v>6.867</v>
      </c>
    </row>
    <row r="14" spans="1:10" x14ac:dyDescent="0.25">
      <c r="G14" t="s">
        <v>19</v>
      </c>
      <c r="J14" s="1">
        <f>J1+J6+J8+J10+J12</f>
        <v>365.08600000000001</v>
      </c>
    </row>
    <row r="15" spans="1:10" x14ac:dyDescent="0.25">
      <c r="A15" t="s">
        <v>6</v>
      </c>
      <c r="D15" s="1">
        <f>32.393+0.756</f>
        <v>33.149000000000001</v>
      </c>
    </row>
    <row r="17" spans="1:4" x14ac:dyDescent="0.25">
      <c r="A17" t="s">
        <v>9</v>
      </c>
      <c r="D17" s="1">
        <f>D9+D13+D15</f>
        <v>148.62200000000001</v>
      </c>
    </row>
    <row r="19" spans="1:4" x14ac:dyDescent="0.25">
      <c r="A19" t="s">
        <v>10</v>
      </c>
      <c r="D19" s="1">
        <f>D7+D17</f>
        <v>365.08600000000001</v>
      </c>
    </row>
    <row r="22" spans="1:4" x14ac:dyDescent="0.25">
      <c r="A22" t="s">
        <v>20</v>
      </c>
      <c r="C22" s="2">
        <f>J1/J14</f>
        <v>0.34064028749390551</v>
      </c>
    </row>
    <row r="23" spans="1:4" x14ac:dyDescent="0.25">
      <c r="A23" t="s">
        <v>21</v>
      </c>
      <c r="C23" s="1">
        <f>J6+J8+J10+J12-D13-D15</f>
        <v>200.70699999999999</v>
      </c>
      <c r="D23" s="1" t="s"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D15" sqref="D15"/>
    </sheetView>
  </sheetViews>
  <sheetFormatPr defaultRowHeight="15" x14ac:dyDescent="0.25"/>
  <cols>
    <col min="1" max="1" width="27.5703125" bestFit="1" customWidth="1"/>
    <col min="2" max="2" width="9.5703125" style="3" bestFit="1" customWidth="1"/>
    <col min="3" max="3" width="9.28515625" style="3" bestFit="1" customWidth="1"/>
    <col min="4" max="4" width="9.5703125" style="3" bestFit="1" customWidth="1"/>
    <col min="5" max="5" width="9.28515625" style="3" bestFit="1" customWidth="1"/>
    <col min="6" max="6" width="9.5703125" style="3" bestFit="1" customWidth="1"/>
    <col min="7" max="7" width="9.28515625" style="3" bestFit="1" customWidth="1"/>
    <col min="8" max="8" width="9.5703125" style="3" bestFit="1" customWidth="1"/>
    <col min="9" max="9" width="9.28515625" style="3" bestFit="1" customWidth="1"/>
  </cols>
  <sheetData>
    <row r="1" spans="1:9" x14ac:dyDescent="0.25">
      <c r="A1" t="s">
        <v>39</v>
      </c>
      <c r="B1" s="3" t="s">
        <v>35</v>
      </c>
      <c r="C1" s="3" t="s">
        <v>36</v>
      </c>
      <c r="D1" s="3" t="s">
        <v>35</v>
      </c>
      <c r="E1" s="3" t="s">
        <v>36</v>
      </c>
      <c r="F1" s="3" t="s">
        <v>37</v>
      </c>
      <c r="G1" s="3" t="s">
        <v>36</v>
      </c>
      <c r="H1" s="3" t="s">
        <v>37</v>
      </c>
      <c r="I1" s="3" t="s">
        <v>36</v>
      </c>
    </row>
    <row r="2" spans="1:9" x14ac:dyDescent="0.25">
      <c r="B2" s="4">
        <v>2012</v>
      </c>
      <c r="C2" s="4"/>
      <c r="D2" s="4">
        <v>2013</v>
      </c>
      <c r="E2" s="4"/>
      <c r="F2" s="4">
        <v>2014</v>
      </c>
      <c r="G2" s="4"/>
      <c r="H2" s="4">
        <v>2015</v>
      </c>
      <c r="I2" s="4"/>
    </row>
    <row r="3" spans="1:9" x14ac:dyDescent="0.25">
      <c r="A3" t="s">
        <v>22</v>
      </c>
      <c r="B3" s="3">
        <v>15.48</v>
      </c>
      <c r="C3" s="3">
        <v>2.177</v>
      </c>
      <c r="D3" s="3">
        <v>15.448</v>
      </c>
      <c r="E3" s="3">
        <v>2.1339999999999999</v>
      </c>
      <c r="F3" s="3">
        <v>15.712999999999999</v>
      </c>
      <c r="G3" s="3">
        <v>2.109</v>
      </c>
      <c r="H3" s="3">
        <v>15.672000000000001</v>
      </c>
      <c r="I3" s="3">
        <v>2.109</v>
      </c>
    </row>
    <row r="4" spans="1:9" x14ac:dyDescent="0.25">
      <c r="A4" t="s">
        <v>23</v>
      </c>
      <c r="B4" s="3">
        <v>10.738</v>
      </c>
      <c r="C4" s="3">
        <v>0.57999999999999996</v>
      </c>
      <c r="D4" s="3">
        <v>10.4</v>
      </c>
      <c r="E4" s="3">
        <v>0.51200000000000001</v>
      </c>
      <c r="F4" s="3">
        <v>10.351000000000001</v>
      </c>
      <c r="G4" s="3">
        <v>0.51300000000000001</v>
      </c>
      <c r="H4" s="3">
        <v>10.316000000000001</v>
      </c>
      <c r="I4" s="3">
        <v>0.51300000000000001</v>
      </c>
    </row>
    <row r="5" spans="1:9" x14ac:dyDescent="0.25">
      <c r="A5" t="s">
        <v>29</v>
      </c>
      <c r="B5" s="3">
        <v>38.401000000000003</v>
      </c>
      <c r="C5" s="3">
        <v>14.675000000000001</v>
      </c>
      <c r="D5" s="3">
        <v>36.222999999999999</v>
      </c>
      <c r="E5" s="3">
        <v>14.252000000000001</v>
      </c>
      <c r="F5" s="3">
        <v>36.134999999999998</v>
      </c>
      <c r="G5" s="3">
        <v>14.252000000000001</v>
      </c>
      <c r="H5" s="3">
        <v>36.048000000000002</v>
      </c>
      <c r="I5" s="3">
        <v>14.252000000000001</v>
      </c>
    </row>
    <row r="6" spans="1:9" x14ac:dyDescent="0.25">
      <c r="A6" t="s">
        <v>30</v>
      </c>
      <c r="B6" s="3">
        <v>16.114999999999998</v>
      </c>
      <c r="C6" s="3">
        <v>12.935</v>
      </c>
      <c r="D6" s="3">
        <v>16.056999999999999</v>
      </c>
      <c r="E6" s="3">
        <v>12.802</v>
      </c>
      <c r="F6" s="3">
        <v>15.984</v>
      </c>
      <c r="G6" s="3">
        <v>12.749000000000001</v>
      </c>
      <c r="H6" s="3">
        <v>16.167000000000002</v>
      </c>
      <c r="I6" s="3">
        <v>13.249000000000001</v>
      </c>
    </row>
    <row r="7" spans="1:9" x14ac:dyDescent="0.25">
      <c r="A7" t="s">
        <v>31</v>
      </c>
      <c r="B7" s="3">
        <v>6.9379999999999997</v>
      </c>
      <c r="C7" s="3">
        <v>3.8039999999999998</v>
      </c>
      <c r="D7" s="3">
        <v>6.53</v>
      </c>
      <c r="E7" s="3">
        <v>3.7080000000000002</v>
      </c>
      <c r="F7" s="3">
        <v>6.3460000000000001</v>
      </c>
      <c r="G7" s="3">
        <v>3.69</v>
      </c>
      <c r="H7" s="3">
        <v>6.2480000000000002</v>
      </c>
      <c r="I7" s="3">
        <v>3.69</v>
      </c>
    </row>
    <row r="8" spans="1:9" x14ac:dyDescent="0.25">
      <c r="A8" t="s">
        <v>24</v>
      </c>
      <c r="B8" s="3">
        <v>33.728999999999999</v>
      </c>
      <c r="C8" s="3">
        <v>32.606000000000002</v>
      </c>
      <c r="D8" s="3">
        <v>51.844999999999999</v>
      </c>
      <c r="E8" s="3">
        <v>50.942999999999998</v>
      </c>
      <c r="F8" s="3">
        <v>27.021000000000001</v>
      </c>
      <c r="G8" s="3">
        <v>26.946999999999999</v>
      </c>
      <c r="H8" s="3">
        <v>13.029</v>
      </c>
      <c r="I8" s="3">
        <v>12.981</v>
      </c>
    </row>
    <row r="9" spans="1:9" x14ac:dyDescent="0.25">
      <c r="A9" t="s">
        <v>25</v>
      </c>
      <c r="B9" s="3">
        <v>74.274000000000001</v>
      </c>
      <c r="C9" s="3">
        <v>60.197000000000003</v>
      </c>
      <c r="D9" s="3">
        <v>73.569999999999993</v>
      </c>
      <c r="E9" s="3">
        <v>61.1</v>
      </c>
      <c r="F9" s="3">
        <v>69.457999999999998</v>
      </c>
      <c r="G9" s="3">
        <v>57.05</v>
      </c>
      <c r="H9" s="3">
        <v>67.885999999999996</v>
      </c>
      <c r="I9" s="3">
        <v>55.540999999999997</v>
      </c>
    </row>
    <row r="10" spans="1:9" x14ac:dyDescent="0.25">
      <c r="A10" t="s">
        <v>26</v>
      </c>
      <c r="B10" s="3">
        <v>41.195999999999998</v>
      </c>
      <c r="C10" s="3">
        <v>6.8</v>
      </c>
      <c r="D10" s="3">
        <v>40.200000000000003</v>
      </c>
      <c r="E10" s="3">
        <v>7</v>
      </c>
      <c r="F10" s="3">
        <v>39.5</v>
      </c>
      <c r="G10" s="3">
        <v>7.1</v>
      </c>
      <c r="H10" s="3">
        <v>39</v>
      </c>
      <c r="I10" s="3">
        <v>7</v>
      </c>
    </row>
    <row r="11" spans="1:9" x14ac:dyDescent="0.25">
      <c r="A11" t="s">
        <v>27</v>
      </c>
      <c r="B11" s="3">
        <v>20.8</v>
      </c>
      <c r="C11" s="3">
        <v>3.6</v>
      </c>
      <c r="D11" s="3">
        <v>20.2</v>
      </c>
      <c r="E11" s="3">
        <v>3.5</v>
      </c>
      <c r="F11" s="3">
        <v>19.899999999999999</v>
      </c>
      <c r="G11" s="3">
        <v>3.6</v>
      </c>
      <c r="H11" s="3">
        <v>19.7</v>
      </c>
      <c r="I11" s="3">
        <v>3.6</v>
      </c>
    </row>
    <row r="12" spans="1:9" x14ac:dyDescent="0.25">
      <c r="A12" t="s">
        <v>28</v>
      </c>
      <c r="B12" s="3">
        <v>18.399999999999999</v>
      </c>
      <c r="C12" s="3">
        <v>3.4</v>
      </c>
      <c r="D12" s="3">
        <v>17.399999999999999</v>
      </c>
      <c r="E12" s="3">
        <v>2.9</v>
      </c>
      <c r="F12" s="3">
        <v>17</v>
      </c>
      <c r="G12" s="3">
        <v>2.9</v>
      </c>
      <c r="H12" s="3">
        <v>16.899999999999999</v>
      </c>
      <c r="I12" s="3">
        <v>2.9</v>
      </c>
    </row>
    <row r="13" spans="1:9" x14ac:dyDescent="0.25">
      <c r="A13" t="s">
        <v>32</v>
      </c>
      <c r="B13" s="3">
        <v>18.8</v>
      </c>
      <c r="C13" s="3">
        <v>143.15100000000001</v>
      </c>
      <c r="D13" s="3">
        <v>19.899999999999999</v>
      </c>
      <c r="E13" s="3">
        <v>142.5</v>
      </c>
      <c r="F13" s="3">
        <v>22.1</v>
      </c>
      <c r="G13" s="3">
        <v>143.9</v>
      </c>
      <c r="H13" s="3">
        <v>24.9</v>
      </c>
      <c r="I13" s="3">
        <v>144.9</v>
      </c>
    </row>
    <row r="14" spans="1:9" x14ac:dyDescent="0.25">
      <c r="A14" t="s">
        <v>33</v>
      </c>
      <c r="B14" s="3">
        <f>SUM(B3:B13)</f>
        <v>294.87099999999998</v>
      </c>
      <c r="C14" s="3">
        <f t="shared" ref="C14:I14" si="0">SUM(C3:C13)</f>
        <v>283.92500000000007</v>
      </c>
      <c r="D14" s="3">
        <f t="shared" si="0"/>
        <v>307.77299999999991</v>
      </c>
      <c r="E14" s="3">
        <f t="shared" si="0"/>
        <v>301.351</v>
      </c>
      <c r="F14" s="3">
        <f t="shared" si="0"/>
        <v>279.50800000000004</v>
      </c>
      <c r="G14" s="3">
        <f t="shared" si="0"/>
        <v>274.81</v>
      </c>
      <c r="H14" s="3">
        <f t="shared" si="0"/>
        <v>265.86599999999999</v>
      </c>
      <c r="I14" s="3">
        <f t="shared" si="0"/>
        <v>260.73500000000001</v>
      </c>
    </row>
    <row r="15" spans="1:9" x14ac:dyDescent="0.25">
      <c r="A15" t="s">
        <v>38</v>
      </c>
      <c r="B15" s="3">
        <v>7.6</v>
      </c>
      <c r="C15" s="3">
        <v>17.3</v>
      </c>
      <c r="D15" s="3">
        <v>5.0999999999999996</v>
      </c>
      <c r="E15" s="3">
        <v>12.1</v>
      </c>
      <c r="F15" s="3">
        <v>5.2</v>
      </c>
      <c r="G15" s="3">
        <v>10</v>
      </c>
      <c r="H15" s="3">
        <v>3.8</v>
      </c>
      <c r="I15" s="3">
        <v>8.9</v>
      </c>
    </row>
    <row r="16" spans="1:9" x14ac:dyDescent="0.25">
      <c r="A16" t="s">
        <v>34</v>
      </c>
      <c r="B16" s="3">
        <f>B14+B15</f>
        <v>302.471</v>
      </c>
      <c r="C16" s="3">
        <f t="shared" ref="C16:I16" si="1">C14+C15</f>
        <v>301.22500000000008</v>
      </c>
      <c r="D16" s="3">
        <f t="shared" si="1"/>
        <v>312.87299999999993</v>
      </c>
      <c r="E16" s="3">
        <f t="shared" si="1"/>
        <v>313.45100000000002</v>
      </c>
      <c r="F16" s="3">
        <f t="shared" si="1"/>
        <v>284.70800000000003</v>
      </c>
      <c r="G16" s="3">
        <f t="shared" si="1"/>
        <v>284.81</v>
      </c>
      <c r="H16" s="3">
        <f t="shared" si="1"/>
        <v>269.666</v>
      </c>
      <c r="I16" s="3">
        <f t="shared" si="1"/>
        <v>269.63499999999999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5"/>
  <sheetViews>
    <sheetView showGridLines="0" topLeftCell="A17" workbookViewId="0">
      <selection activeCell="B30" sqref="B30:J65"/>
    </sheetView>
  </sheetViews>
  <sheetFormatPr defaultRowHeight="15" x14ac:dyDescent="0.25"/>
  <cols>
    <col min="1" max="1" width="4.140625" customWidth="1"/>
    <col min="2" max="2" width="27.5703125" bestFit="1" customWidth="1"/>
    <col min="3" max="3" width="9.5703125" style="3" bestFit="1" customWidth="1"/>
    <col min="4" max="4" width="9.28515625" style="3" bestFit="1" customWidth="1"/>
    <col min="5" max="5" width="9.5703125" style="3" bestFit="1" customWidth="1"/>
    <col min="6" max="6" width="9.28515625" style="3" bestFit="1" customWidth="1"/>
    <col min="7" max="7" width="9.5703125" style="3" bestFit="1" customWidth="1"/>
    <col min="8" max="8" width="9.28515625" style="3" bestFit="1" customWidth="1"/>
    <col min="9" max="9" width="9.5703125" style="3" bestFit="1" customWidth="1"/>
    <col min="10" max="10" width="9.28515625" style="3" bestFit="1" customWidth="1"/>
  </cols>
  <sheetData>
    <row r="1" spans="2:10" ht="15.75" thickBot="1" x14ac:dyDescent="0.3"/>
    <row r="2" spans="2:10" x14ac:dyDescent="0.25">
      <c r="B2" s="34" t="s">
        <v>41</v>
      </c>
      <c r="C2" s="21"/>
      <c r="D2" s="21"/>
      <c r="E2" s="35" t="s">
        <v>45</v>
      </c>
      <c r="F2" s="35" t="s">
        <v>61</v>
      </c>
      <c r="G2" s="23"/>
    </row>
    <row r="3" spans="2:10" x14ac:dyDescent="0.25">
      <c r="B3" s="24" t="s">
        <v>54</v>
      </c>
      <c r="C3" s="25"/>
      <c r="D3" s="25"/>
      <c r="E3" s="26">
        <v>0.1</v>
      </c>
      <c r="F3" s="26">
        <f>29.8/33.7</f>
        <v>0.88427299703264095</v>
      </c>
      <c r="G3" s="27"/>
    </row>
    <row r="4" spans="2:10" x14ac:dyDescent="0.25">
      <c r="B4" s="24" t="s">
        <v>46</v>
      </c>
      <c r="C4" s="25"/>
      <c r="D4" s="25"/>
      <c r="E4" s="26">
        <v>0.05</v>
      </c>
      <c r="F4" s="26">
        <v>1</v>
      </c>
      <c r="G4" s="27"/>
    </row>
    <row r="5" spans="2:10" x14ac:dyDescent="0.25">
      <c r="B5" s="24" t="s">
        <v>47</v>
      </c>
      <c r="C5" s="25"/>
      <c r="D5" s="25"/>
      <c r="E5" s="26">
        <v>0.1</v>
      </c>
      <c r="F5" s="26">
        <v>1</v>
      </c>
      <c r="G5" s="27"/>
    </row>
    <row r="6" spans="2:10" x14ac:dyDescent="0.25">
      <c r="B6" s="24" t="s">
        <v>50</v>
      </c>
      <c r="C6" s="25"/>
      <c r="D6" s="25"/>
      <c r="E6" s="26">
        <v>0.1</v>
      </c>
      <c r="F6" s="28">
        <f>31.245/41.196</f>
        <v>0.75844742207981364</v>
      </c>
      <c r="G6" s="27"/>
    </row>
    <row r="7" spans="2:10" x14ac:dyDescent="0.25">
      <c r="B7" s="24" t="s">
        <v>49</v>
      </c>
      <c r="C7" s="25"/>
      <c r="D7" s="25"/>
      <c r="E7" s="26">
        <v>7.4999999999999997E-2</v>
      </c>
      <c r="F7" s="26">
        <v>1</v>
      </c>
      <c r="G7" s="27"/>
    </row>
    <row r="8" spans="2:10" x14ac:dyDescent="0.25">
      <c r="B8" s="24" t="s">
        <v>48</v>
      </c>
      <c r="C8" s="25"/>
      <c r="D8" s="25"/>
      <c r="E8" s="26">
        <v>0.05</v>
      </c>
      <c r="F8" s="28">
        <f>103.401/143.151</f>
        <v>0.72232118532179301</v>
      </c>
      <c r="G8" s="27"/>
    </row>
    <row r="9" spans="2:10" x14ac:dyDescent="0.25">
      <c r="B9" s="24" t="s">
        <v>43</v>
      </c>
      <c r="C9" s="25"/>
      <c r="D9" s="25"/>
      <c r="E9" s="26">
        <v>0.1</v>
      </c>
      <c r="F9" s="28">
        <f>19.8/143.1</f>
        <v>0.13836477987421383</v>
      </c>
      <c r="G9" s="27"/>
    </row>
    <row r="10" spans="2:10" ht="15.75" thickBot="1" x14ac:dyDescent="0.3">
      <c r="B10" s="29" t="s">
        <v>42</v>
      </c>
      <c r="C10" s="30"/>
      <c r="D10" s="30"/>
      <c r="E10" s="31">
        <v>0.03</v>
      </c>
      <c r="F10" s="32">
        <f>(2.485+7.331)/20.774</f>
        <v>0.47251371907191686</v>
      </c>
      <c r="G10" s="33"/>
    </row>
    <row r="12" spans="2:10" s="16" customFormat="1" x14ac:dyDescent="0.25">
      <c r="B12" s="16" t="s">
        <v>44</v>
      </c>
      <c r="C12" s="17" t="s">
        <v>35</v>
      </c>
      <c r="D12" s="17" t="s">
        <v>36</v>
      </c>
      <c r="E12" s="17" t="s">
        <v>35</v>
      </c>
      <c r="F12" s="17" t="s">
        <v>36</v>
      </c>
      <c r="G12" s="17" t="s">
        <v>37</v>
      </c>
      <c r="H12" s="17" t="s">
        <v>36</v>
      </c>
      <c r="I12" s="17" t="s">
        <v>37</v>
      </c>
      <c r="J12" s="17" t="s">
        <v>36</v>
      </c>
    </row>
    <row r="13" spans="2:10" s="14" customFormat="1" x14ac:dyDescent="0.25">
      <c r="C13" s="15">
        <v>2012</v>
      </c>
      <c r="D13" s="15"/>
      <c r="E13" s="15">
        <v>2013</v>
      </c>
      <c r="F13" s="15"/>
      <c r="G13" s="15">
        <v>2014</v>
      </c>
      <c r="H13" s="15"/>
      <c r="I13" s="15">
        <v>2015</v>
      </c>
      <c r="J13" s="15"/>
    </row>
    <row r="14" spans="2:10" x14ac:dyDescent="0.25">
      <c r="B14" t="s">
        <v>22</v>
      </c>
      <c r="C14" s="3">
        <v>15.48</v>
      </c>
      <c r="D14" s="3">
        <v>2.177</v>
      </c>
      <c r="E14" s="3">
        <v>15.448</v>
      </c>
      <c r="F14" s="3">
        <v>2.1339999999999999</v>
      </c>
      <c r="G14" s="3">
        <v>15.712999999999999</v>
      </c>
      <c r="H14" s="3">
        <v>2.109</v>
      </c>
      <c r="I14" s="3">
        <v>15.672000000000001</v>
      </c>
      <c r="J14" s="3">
        <v>2.109</v>
      </c>
    </row>
    <row r="15" spans="2:10" x14ac:dyDescent="0.25">
      <c r="B15" t="s">
        <v>23</v>
      </c>
      <c r="C15" s="3">
        <v>10.738</v>
      </c>
      <c r="D15" s="3">
        <v>0.57999999999999996</v>
      </c>
      <c r="E15" s="3">
        <v>10.4</v>
      </c>
      <c r="F15" s="3">
        <v>0.51200000000000001</v>
      </c>
      <c r="G15" s="3">
        <v>10.351000000000001</v>
      </c>
      <c r="H15" s="3">
        <v>0.51300000000000001</v>
      </c>
      <c r="I15" s="3">
        <v>10.316000000000001</v>
      </c>
      <c r="J15" s="3">
        <v>0.51300000000000001</v>
      </c>
    </row>
    <row r="16" spans="2:10" x14ac:dyDescent="0.25">
      <c r="B16" t="s">
        <v>29</v>
      </c>
      <c r="C16" s="3">
        <v>38.401000000000003</v>
      </c>
      <c r="D16" s="3">
        <v>14.675000000000001</v>
      </c>
      <c r="E16" s="3">
        <v>36.222999999999999</v>
      </c>
      <c r="F16" s="3">
        <v>14.252000000000001</v>
      </c>
      <c r="G16" s="3">
        <v>36.134999999999998</v>
      </c>
      <c r="H16" s="3">
        <v>14.252000000000001</v>
      </c>
      <c r="I16" s="3">
        <v>36.048000000000002</v>
      </c>
      <c r="J16" s="3">
        <v>14.252000000000001</v>
      </c>
    </row>
    <row r="17" spans="2:10" x14ac:dyDescent="0.25">
      <c r="B17" t="s">
        <v>30</v>
      </c>
      <c r="C17" s="3">
        <v>16.114999999999998</v>
      </c>
      <c r="D17" s="3">
        <v>12.935</v>
      </c>
      <c r="E17" s="3">
        <v>16.056999999999999</v>
      </c>
      <c r="F17" s="3">
        <v>12.802</v>
      </c>
      <c r="G17" s="3">
        <v>15.984</v>
      </c>
      <c r="H17" s="3">
        <v>12.749000000000001</v>
      </c>
      <c r="I17" s="3">
        <v>16.167000000000002</v>
      </c>
      <c r="J17" s="3">
        <v>13.249000000000001</v>
      </c>
    </row>
    <row r="18" spans="2:10" x14ac:dyDescent="0.25">
      <c r="B18" t="s">
        <v>31</v>
      </c>
      <c r="C18" s="3">
        <v>6.9379999999999997</v>
      </c>
      <c r="D18" s="3">
        <v>3.8039999999999998</v>
      </c>
      <c r="E18" s="3">
        <v>6.53</v>
      </c>
      <c r="F18" s="3">
        <v>3.7080000000000002</v>
      </c>
      <c r="G18" s="3">
        <v>6.3460000000000001</v>
      </c>
      <c r="H18" s="3">
        <v>3.69</v>
      </c>
      <c r="I18" s="3">
        <v>6.2480000000000002</v>
      </c>
      <c r="J18" s="3">
        <v>3.69</v>
      </c>
    </row>
    <row r="19" spans="2:10" x14ac:dyDescent="0.25">
      <c r="B19" t="s">
        <v>24</v>
      </c>
      <c r="C19" s="3">
        <v>33.728999999999999</v>
      </c>
      <c r="D19" s="3">
        <v>32.606000000000002</v>
      </c>
      <c r="E19" s="3">
        <v>51.844999999999999</v>
      </c>
      <c r="F19" s="3">
        <v>50.942999999999998</v>
      </c>
      <c r="G19" s="3">
        <v>27.021000000000001</v>
      </c>
      <c r="H19" s="3">
        <v>26.946999999999999</v>
      </c>
      <c r="I19" s="3">
        <v>13.029</v>
      </c>
      <c r="J19" s="3">
        <v>12.981</v>
      </c>
    </row>
    <row r="20" spans="2:10" x14ac:dyDescent="0.25">
      <c r="B20" t="s">
        <v>25</v>
      </c>
      <c r="C20" s="3">
        <v>74.274000000000001</v>
      </c>
      <c r="D20" s="3">
        <v>60.197000000000003</v>
      </c>
      <c r="E20" s="3">
        <v>73.569999999999993</v>
      </c>
      <c r="F20" s="3">
        <v>61.1</v>
      </c>
      <c r="G20" s="3">
        <v>69.457999999999998</v>
      </c>
      <c r="H20" s="3">
        <v>57.05</v>
      </c>
      <c r="I20" s="3">
        <v>67.885999999999996</v>
      </c>
      <c r="J20" s="3">
        <v>55.540999999999997</v>
      </c>
    </row>
    <row r="21" spans="2:10" x14ac:dyDescent="0.25">
      <c r="B21" t="s">
        <v>26</v>
      </c>
      <c r="C21" s="3">
        <v>41.195999999999998</v>
      </c>
      <c r="D21" s="3">
        <v>6.8</v>
      </c>
      <c r="E21" s="3">
        <v>40.200000000000003</v>
      </c>
      <c r="F21" s="3">
        <v>7</v>
      </c>
      <c r="G21" s="3">
        <v>39.5</v>
      </c>
      <c r="H21" s="3">
        <v>7.1</v>
      </c>
      <c r="I21" s="3">
        <v>39</v>
      </c>
      <c r="J21" s="3">
        <v>7</v>
      </c>
    </row>
    <row r="22" spans="2:10" x14ac:dyDescent="0.25">
      <c r="B22" t="s">
        <v>27</v>
      </c>
      <c r="C22" s="3">
        <v>20.8</v>
      </c>
      <c r="D22" s="3">
        <v>3.6</v>
      </c>
      <c r="E22" s="3">
        <v>20.2</v>
      </c>
      <c r="F22" s="3">
        <v>3.5</v>
      </c>
      <c r="G22" s="3">
        <v>19.899999999999999</v>
      </c>
      <c r="H22" s="3">
        <v>3.6</v>
      </c>
      <c r="I22" s="3">
        <v>19.7</v>
      </c>
      <c r="J22" s="3">
        <v>3.6</v>
      </c>
    </row>
    <row r="23" spans="2:10" x14ac:dyDescent="0.25">
      <c r="B23" t="s">
        <v>28</v>
      </c>
      <c r="C23" s="3">
        <v>18.399999999999999</v>
      </c>
      <c r="D23" s="3">
        <v>3.4</v>
      </c>
      <c r="E23" s="3">
        <v>17.399999999999999</v>
      </c>
      <c r="F23" s="3">
        <v>2.9</v>
      </c>
      <c r="G23" s="3">
        <v>17</v>
      </c>
      <c r="H23" s="3">
        <v>2.9</v>
      </c>
      <c r="I23" s="3">
        <v>16.899999999999999</v>
      </c>
      <c r="J23" s="3">
        <v>2.9</v>
      </c>
    </row>
    <row r="24" spans="2:10" x14ac:dyDescent="0.25">
      <c r="B24" t="s">
        <v>32</v>
      </c>
      <c r="C24" s="3">
        <v>18.8</v>
      </c>
      <c r="D24" s="3">
        <v>143.15100000000001</v>
      </c>
      <c r="E24" s="3">
        <v>19.899999999999999</v>
      </c>
      <c r="F24" s="3">
        <v>142.5</v>
      </c>
      <c r="G24" s="3">
        <v>22.1</v>
      </c>
      <c r="H24" s="3">
        <v>143.9</v>
      </c>
      <c r="I24" s="3">
        <v>24.9</v>
      </c>
      <c r="J24" s="3">
        <v>144.9</v>
      </c>
    </row>
    <row r="25" spans="2:10" x14ac:dyDescent="0.25">
      <c r="B25" t="s">
        <v>33</v>
      </c>
      <c r="C25" s="3">
        <f>SUM(C14:C24)</f>
        <v>294.87099999999998</v>
      </c>
      <c r="D25" s="3">
        <f t="shared" ref="D25:J25" si="0">SUM(D14:D24)</f>
        <v>283.92500000000007</v>
      </c>
      <c r="E25" s="3">
        <f t="shared" si="0"/>
        <v>307.77299999999991</v>
      </c>
      <c r="F25" s="3">
        <f t="shared" si="0"/>
        <v>301.351</v>
      </c>
      <c r="G25" s="3">
        <f t="shared" si="0"/>
        <v>279.50800000000004</v>
      </c>
      <c r="H25" s="3">
        <f t="shared" si="0"/>
        <v>274.81</v>
      </c>
      <c r="I25" s="3">
        <f t="shared" si="0"/>
        <v>265.86599999999999</v>
      </c>
      <c r="J25" s="3">
        <f t="shared" si="0"/>
        <v>260.73500000000001</v>
      </c>
    </row>
    <row r="26" spans="2:10" x14ac:dyDescent="0.25">
      <c r="B26" t="s">
        <v>38</v>
      </c>
      <c r="C26" s="3">
        <v>7.6</v>
      </c>
      <c r="D26" s="3">
        <v>17.3</v>
      </c>
      <c r="E26" s="3">
        <v>5.0999999999999996</v>
      </c>
      <c r="F26" s="3">
        <v>12.1</v>
      </c>
      <c r="G26" s="3">
        <v>5.2</v>
      </c>
      <c r="H26" s="3">
        <v>10</v>
      </c>
      <c r="I26" s="3">
        <v>3.8</v>
      </c>
      <c r="J26" s="3">
        <v>8.9</v>
      </c>
    </row>
    <row r="27" spans="2:10" ht="15.75" thickBot="1" x14ac:dyDescent="0.3">
      <c r="B27" t="s">
        <v>34</v>
      </c>
      <c r="C27" s="3">
        <f>C25+C26</f>
        <v>302.471</v>
      </c>
      <c r="D27" s="3">
        <f t="shared" ref="D27:J27" si="1">D25+D26</f>
        <v>301.22500000000008</v>
      </c>
      <c r="E27" s="3">
        <f t="shared" si="1"/>
        <v>312.87299999999993</v>
      </c>
      <c r="F27" s="3">
        <f t="shared" si="1"/>
        <v>313.45100000000002</v>
      </c>
      <c r="G27" s="3">
        <f t="shared" si="1"/>
        <v>284.70800000000003</v>
      </c>
      <c r="H27" s="3">
        <f t="shared" si="1"/>
        <v>284.81</v>
      </c>
      <c r="I27" s="3">
        <f t="shared" si="1"/>
        <v>269.666</v>
      </c>
      <c r="J27" s="3">
        <f t="shared" si="1"/>
        <v>269.63499999999999</v>
      </c>
    </row>
    <row r="28" spans="2:10" ht="15.75" thickBot="1" x14ac:dyDescent="0.3">
      <c r="J28" s="5">
        <f>C27-D27+E27-F27+G27-H27+I27-J27</f>
        <v>0.5969999999998663</v>
      </c>
    </row>
    <row r="30" spans="2:10" s="18" customFormat="1" x14ac:dyDescent="0.25">
      <c r="B30" s="18" t="s">
        <v>63</v>
      </c>
      <c r="C30" s="19" t="s">
        <v>35</v>
      </c>
      <c r="D30" s="19" t="s">
        <v>36</v>
      </c>
      <c r="E30" s="19" t="s">
        <v>35</v>
      </c>
      <c r="F30" s="19" t="s">
        <v>36</v>
      </c>
      <c r="G30" s="19" t="s">
        <v>37</v>
      </c>
      <c r="H30" s="19" t="s">
        <v>36</v>
      </c>
      <c r="I30" s="19" t="s">
        <v>37</v>
      </c>
      <c r="J30" s="19" t="s">
        <v>36</v>
      </c>
    </row>
    <row r="31" spans="2:10" s="12" customFormat="1" x14ac:dyDescent="0.25">
      <c r="C31" s="13">
        <v>2012</v>
      </c>
      <c r="D31" s="13"/>
      <c r="E31" s="13">
        <v>2013</v>
      </c>
      <c r="F31" s="13"/>
      <c r="G31" s="13">
        <v>2014</v>
      </c>
      <c r="H31" s="13"/>
      <c r="I31" s="13">
        <v>2015</v>
      </c>
      <c r="J31" s="13"/>
    </row>
    <row r="32" spans="2:10" s="6" customFormat="1" x14ac:dyDescent="0.25">
      <c r="B32" s="6" t="s">
        <v>22</v>
      </c>
      <c r="C32" s="7">
        <v>15.48</v>
      </c>
      <c r="D32" s="7">
        <v>2.177</v>
      </c>
      <c r="E32" s="7">
        <v>15.448</v>
      </c>
      <c r="F32" s="7">
        <v>2.1339999999999999</v>
      </c>
      <c r="G32" s="7">
        <v>15.712999999999999</v>
      </c>
      <c r="H32" s="7">
        <v>2.109</v>
      </c>
      <c r="I32" s="7">
        <v>15.672000000000001</v>
      </c>
      <c r="J32" s="7">
        <v>2.109</v>
      </c>
    </row>
    <row r="33" spans="2:10" s="6" customFormat="1" x14ac:dyDescent="0.25">
      <c r="B33" s="6" t="s">
        <v>23</v>
      </c>
      <c r="C33" s="7">
        <v>10.738</v>
      </c>
      <c r="D33" s="7">
        <v>0.57999999999999996</v>
      </c>
      <c r="E33" s="7">
        <v>10.4</v>
      </c>
      <c r="F33" s="7">
        <v>0.51200000000000001</v>
      </c>
      <c r="G33" s="7">
        <v>10.351000000000001</v>
      </c>
      <c r="H33" s="7">
        <v>0.51300000000000001</v>
      </c>
      <c r="I33" s="7">
        <v>10.316000000000001</v>
      </c>
      <c r="J33" s="7">
        <v>0.51300000000000001</v>
      </c>
    </row>
    <row r="34" spans="2:10" s="6" customFormat="1" x14ac:dyDescent="0.25">
      <c r="B34" s="6" t="s">
        <v>29</v>
      </c>
      <c r="C34" s="7">
        <v>38.401000000000003</v>
      </c>
      <c r="D34" s="7">
        <v>14.675000000000001</v>
      </c>
      <c r="E34" s="7">
        <v>36.222999999999999</v>
      </c>
      <c r="F34" s="7">
        <v>14.252000000000001</v>
      </c>
      <c r="G34" s="7">
        <v>36.134999999999998</v>
      </c>
      <c r="H34" s="7">
        <v>14.252000000000001</v>
      </c>
      <c r="I34" s="7">
        <v>36.048000000000002</v>
      </c>
      <c r="J34" s="7">
        <v>14.252000000000001</v>
      </c>
    </row>
    <row r="35" spans="2:10" s="6" customFormat="1" x14ac:dyDescent="0.25">
      <c r="B35" s="6" t="s">
        <v>30</v>
      </c>
      <c r="C35" s="7">
        <v>16.114999999999998</v>
      </c>
      <c r="D35" s="7">
        <v>12.935</v>
      </c>
      <c r="E35" s="7">
        <v>16.056999999999999</v>
      </c>
      <c r="F35" s="7">
        <v>12.802</v>
      </c>
      <c r="G35" s="7">
        <v>15.984</v>
      </c>
      <c r="H35" s="7">
        <v>12.749000000000001</v>
      </c>
      <c r="I35" s="7">
        <v>16.167000000000002</v>
      </c>
      <c r="J35" s="7">
        <v>13.249000000000001</v>
      </c>
    </row>
    <row r="36" spans="2:10" s="6" customFormat="1" x14ac:dyDescent="0.25">
      <c r="B36" s="6" t="s">
        <v>31</v>
      </c>
      <c r="C36" s="7">
        <v>6.9379999999999997</v>
      </c>
      <c r="D36" s="7">
        <v>3.8039999999999998</v>
      </c>
      <c r="E36" s="7">
        <v>6.53</v>
      </c>
      <c r="F36" s="7">
        <v>3.7080000000000002</v>
      </c>
      <c r="G36" s="7">
        <v>6.3460000000000001</v>
      </c>
      <c r="H36" s="7">
        <v>3.69</v>
      </c>
      <c r="I36" s="7">
        <v>6.2480000000000002</v>
      </c>
      <c r="J36" s="7">
        <v>3.69</v>
      </c>
    </row>
    <row r="37" spans="2:10" s="6" customFormat="1" x14ac:dyDescent="0.25">
      <c r="B37" s="6" t="s">
        <v>24</v>
      </c>
      <c r="C37" s="7">
        <v>33.728999999999999</v>
      </c>
      <c r="D37" s="7">
        <f>D19-D19*$E$3*$F$3</f>
        <v>29.722739465875371</v>
      </c>
      <c r="E37" s="7">
        <v>51.844999999999999</v>
      </c>
      <c r="F37" s="7">
        <f>F19-F19*$E$3*$F$3</f>
        <v>46.438248071216613</v>
      </c>
      <c r="G37" s="7">
        <v>27.021000000000001</v>
      </c>
      <c r="H37" s="7">
        <f>H19-H19*$E$3*$F$3</f>
        <v>24.56414955489614</v>
      </c>
      <c r="I37" s="7">
        <v>13.029</v>
      </c>
      <c r="J37" s="7">
        <f>J19-J19*$E$3*$F$3</f>
        <v>11.833125222551928</v>
      </c>
    </row>
    <row r="38" spans="2:10" s="6" customFormat="1" x14ac:dyDescent="0.25">
      <c r="B38" s="6" t="s">
        <v>25</v>
      </c>
      <c r="C38" s="7">
        <f>C20+C20*$E$5*$F$5</f>
        <v>81.701400000000007</v>
      </c>
      <c r="D38" s="7">
        <f>D20-D20*$E$4*$F$4</f>
        <v>57.187150000000003</v>
      </c>
      <c r="E38" s="7">
        <f>E20+E20*$E$5*$F$5</f>
        <v>80.926999999999992</v>
      </c>
      <c r="F38" s="7">
        <f>F20-F20*$E$4*$F$4</f>
        <v>58.045000000000002</v>
      </c>
      <c r="G38" s="7">
        <f>G20+G20*$E$5*$F$5</f>
        <v>76.403800000000004</v>
      </c>
      <c r="H38" s="7">
        <f>H20-H20*$E$4*$F$4</f>
        <v>54.197499999999998</v>
      </c>
      <c r="I38" s="7">
        <f>I20+I20*$E$5*$F$5</f>
        <v>74.674599999999998</v>
      </c>
      <c r="J38" s="7">
        <f>J20-J20*$E$4*$F$4</f>
        <v>52.763949999999994</v>
      </c>
    </row>
    <row r="39" spans="2:10" s="6" customFormat="1" x14ac:dyDescent="0.25">
      <c r="B39" s="6" t="s">
        <v>26</v>
      </c>
      <c r="C39" s="7">
        <v>41.195999999999998</v>
      </c>
      <c r="D39" s="7">
        <f>D21-D21*$E$6*$F$6</f>
        <v>6.2842557529857261</v>
      </c>
      <c r="E39" s="7">
        <v>40.200000000000003</v>
      </c>
      <c r="F39" s="7">
        <f>F21-F21*$E$6*$F$6</f>
        <v>6.4690868045441308</v>
      </c>
      <c r="G39" s="7">
        <v>39.5</v>
      </c>
      <c r="H39" s="7">
        <f>H21-H21*$E$6*$F$6</f>
        <v>6.5615023303233322</v>
      </c>
      <c r="I39" s="7">
        <v>39</v>
      </c>
      <c r="J39" s="7">
        <f>J21-J21*$E$6*$F$6</f>
        <v>6.4690868045441308</v>
      </c>
    </row>
    <row r="40" spans="2:10" s="6" customFormat="1" x14ac:dyDescent="0.25">
      <c r="B40" s="6" t="s">
        <v>27</v>
      </c>
      <c r="C40" s="7">
        <v>20.8</v>
      </c>
      <c r="D40" s="7">
        <f>D22-D22*$E$10*$F$10</f>
        <v>3.5489685183402329</v>
      </c>
      <c r="E40" s="7">
        <v>20.2</v>
      </c>
      <c r="F40" s="7">
        <f>F22-F22*$E$10*$F$10</f>
        <v>3.4503860594974487</v>
      </c>
      <c r="G40" s="7">
        <v>19.899999999999999</v>
      </c>
      <c r="H40" s="7">
        <f>H22-H22*$E$10*$F$10</f>
        <v>3.5489685183402329</v>
      </c>
      <c r="I40" s="7">
        <v>19.7</v>
      </c>
      <c r="J40" s="7">
        <f>J22-J22*$E$10*$F$10</f>
        <v>3.5489685183402329</v>
      </c>
    </row>
    <row r="41" spans="2:10" s="6" customFormat="1" x14ac:dyDescent="0.25">
      <c r="B41" s="6" t="s">
        <v>28</v>
      </c>
      <c r="C41" s="7">
        <v>18.399999999999999</v>
      </c>
      <c r="D41" s="7">
        <f>D23-D23*$E$7*$F$7</f>
        <v>3.145</v>
      </c>
      <c r="E41" s="7">
        <v>17.399999999999999</v>
      </c>
      <c r="F41" s="7">
        <f>F23-F23*$E$7*$F$7</f>
        <v>2.6825000000000001</v>
      </c>
      <c r="G41" s="7">
        <v>17</v>
      </c>
      <c r="H41" s="7">
        <f>H23-H23*$E$7*$F$7</f>
        <v>2.6825000000000001</v>
      </c>
      <c r="I41" s="7">
        <v>16.899999999999999</v>
      </c>
      <c r="J41" s="7">
        <f>J23-J23*$E$7*$F$7</f>
        <v>2.6825000000000001</v>
      </c>
    </row>
    <row r="42" spans="2:10" s="6" customFormat="1" x14ac:dyDescent="0.25">
      <c r="B42" s="6" t="s">
        <v>32</v>
      </c>
      <c r="C42" s="7">
        <v>18.8</v>
      </c>
      <c r="D42" s="7">
        <f>D24-D24*$E$8*$F$8</f>
        <v>137.98095000000001</v>
      </c>
      <c r="E42" s="7">
        <v>19.899999999999999</v>
      </c>
      <c r="F42" s="7">
        <f>F24-F24*$E$8*$F$8</f>
        <v>137.35346155458222</v>
      </c>
      <c r="G42" s="7">
        <v>22.1</v>
      </c>
      <c r="H42" s="7">
        <f>H24-H24*$E$8*$F$8</f>
        <v>138.70289907160969</v>
      </c>
      <c r="I42" s="7">
        <v>24.9</v>
      </c>
      <c r="J42" s="7">
        <f>J24-J24*$E$8*$F$8</f>
        <v>139.66678301234361</v>
      </c>
    </row>
    <row r="43" spans="2:10" s="6" customFormat="1" x14ac:dyDescent="0.25">
      <c r="B43" s="6" t="s">
        <v>33</v>
      </c>
      <c r="C43" s="7">
        <f>SUM(C32:C42)</f>
        <v>302.29839999999996</v>
      </c>
      <c r="D43" s="7">
        <f t="shared" ref="D43" si="2">SUM(D32:D42)</f>
        <v>272.04006373720136</v>
      </c>
      <c r="E43" s="7">
        <f t="shared" ref="E43" si="3">SUM(E32:E42)</f>
        <v>315.12999999999994</v>
      </c>
      <c r="F43" s="7">
        <f t="shared" ref="F43" si="4">SUM(F32:F42)</f>
        <v>287.84668248984042</v>
      </c>
      <c r="G43" s="7">
        <f t="shared" ref="G43" si="5">SUM(G32:G42)</f>
        <v>286.4538</v>
      </c>
      <c r="H43" s="7">
        <f t="shared" ref="H43" si="6">SUM(H32:H42)</f>
        <v>263.57051947516942</v>
      </c>
      <c r="I43" s="7">
        <f t="shared" ref="I43" si="7">SUM(I32:I42)</f>
        <v>272.65460000000002</v>
      </c>
      <c r="J43" s="7">
        <f t="shared" ref="J43" si="8">SUM(J32:J42)</f>
        <v>250.77741355777991</v>
      </c>
    </row>
    <row r="44" spans="2:10" s="6" customFormat="1" x14ac:dyDescent="0.25">
      <c r="B44" s="6" t="s">
        <v>38</v>
      </c>
      <c r="C44" s="7">
        <v>7.6</v>
      </c>
      <c r="D44" s="7">
        <v>17.3</v>
      </c>
      <c r="E44" s="7">
        <v>5.0999999999999996</v>
      </c>
      <c r="F44" s="7">
        <v>12.1</v>
      </c>
      <c r="G44" s="7">
        <v>5.2</v>
      </c>
      <c r="H44" s="7">
        <v>10</v>
      </c>
      <c r="I44" s="7">
        <v>3.8</v>
      </c>
      <c r="J44" s="7">
        <v>8.9</v>
      </c>
    </row>
    <row r="45" spans="2:10" s="6" customFormat="1" ht="15.75" thickBot="1" x14ac:dyDescent="0.3">
      <c r="B45" s="6" t="s">
        <v>34</v>
      </c>
      <c r="C45" s="7">
        <f>C43+C44</f>
        <v>309.89839999999998</v>
      </c>
      <c r="D45" s="7">
        <f t="shared" ref="D45" si="9">D43+D44</f>
        <v>289.34006373720138</v>
      </c>
      <c r="E45" s="7">
        <f t="shared" ref="E45" si="10">E43+E44</f>
        <v>320.22999999999996</v>
      </c>
      <c r="F45" s="7">
        <f t="shared" ref="F45" si="11">F43+F44</f>
        <v>299.94668248984044</v>
      </c>
      <c r="G45" s="7">
        <f t="shared" ref="G45" si="12">G43+G44</f>
        <v>291.65379999999999</v>
      </c>
      <c r="H45" s="7">
        <f t="shared" ref="H45" si="13">H43+H44</f>
        <v>273.57051947516942</v>
      </c>
      <c r="I45" s="7">
        <f t="shared" ref="I45" si="14">I43+I44</f>
        <v>276.45460000000003</v>
      </c>
      <c r="J45" s="7">
        <f t="shared" ref="J45" si="15">J43+J44</f>
        <v>259.67741355777991</v>
      </c>
    </row>
    <row r="46" spans="2:10" ht="15.75" thickBot="1" x14ac:dyDescent="0.3">
      <c r="J46" s="5">
        <f>-(C45-D45+E45-F45+G45-H45+I45-J45)</f>
        <v>-75.702120740008809</v>
      </c>
    </row>
    <row r="48" spans="2:10" s="16" customFormat="1" x14ac:dyDescent="0.25">
      <c r="B48" s="18" t="s">
        <v>62</v>
      </c>
      <c r="C48" s="19" t="s">
        <v>35</v>
      </c>
      <c r="D48" s="19" t="s">
        <v>36</v>
      </c>
      <c r="E48" s="19" t="s">
        <v>35</v>
      </c>
      <c r="F48" s="19" t="s">
        <v>36</v>
      </c>
      <c r="G48" s="19" t="s">
        <v>37</v>
      </c>
      <c r="H48" s="19" t="s">
        <v>36</v>
      </c>
      <c r="I48" s="19" t="s">
        <v>37</v>
      </c>
      <c r="J48" s="19" t="s">
        <v>36</v>
      </c>
    </row>
    <row r="49" spans="2:10" s="14" customFormat="1" x14ac:dyDescent="0.25">
      <c r="B49" s="12"/>
      <c r="C49" s="13">
        <v>2012</v>
      </c>
      <c r="D49" s="13"/>
      <c r="E49" s="13">
        <v>2013</v>
      </c>
      <c r="F49" s="13"/>
      <c r="G49" s="13">
        <v>2014</v>
      </c>
      <c r="H49" s="13"/>
      <c r="I49" s="13">
        <v>2015</v>
      </c>
      <c r="J49" s="13"/>
    </row>
    <row r="50" spans="2:10" x14ac:dyDescent="0.25">
      <c r="B50" s="6" t="s">
        <v>22</v>
      </c>
      <c r="C50" s="7">
        <f>C14-C32</f>
        <v>0</v>
      </c>
      <c r="D50" s="7">
        <f>D32-D14</f>
        <v>0</v>
      </c>
      <c r="E50" s="7">
        <f>E14-E32</f>
        <v>0</v>
      </c>
      <c r="F50" s="7">
        <f>F32-F14</f>
        <v>0</v>
      </c>
      <c r="G50" s="7">
        <f>G14-G32</f>
        <v>0</v>
      </c>
      <c r="H50" s="7">
        <f>H32-H14</f>
        <v>0</v>
      </c>
      <c r="I50" s="7">
        <f>I14-I32</f>
        <v>0</v>
      </c>
      <c r="J50" s="7">
        <f>J32-J14</f>
        <v>0</v>
      </c>
    </row>
    <row r="51" spans="2:10" x14ac:dyDescent="0.25">
      <c r="B51" s="6" t="s">
        <v>23</v>
      </c>
      <c r="C51" s="7">
        <f t="shared" ref="C51:D62" si="16">C15-C33</f>
        <v>0</v>
      </c>
      <c r="D51" s="7">
        <f t="shared" ref="D51:F60" si="17">D33-D15</f>
        <v>0</v>
      </c>
      <c r="E51" s="7">
        <f t="shared" ref="E51" si="18">E15-E33</f>
        <v>0</v>
      </c>
      <c r="F51" s="7">
        <f t="shared" si="17"/>
        <v>0</v>
      </c>
      <c r="G51" s="7">
        <f t="shared" ref="G51" si="19">G15-G33</f>
        <v>0</v>
      </c>
      <c r="H51" s="7">
        <f t="shared" ref="H51" si="20">H33-H15</f>
        <v>0</v>
      </c>
      <c r="I51" s="7">
        <f t="shared" ref="I51" si="21">I15-I33</f>
        <v>0</v>
      </c>
      <c r="J51" s="7">
        <f t="shared" ref="J51" si="22">J33-J15</f>
        <v>0</v>
      </c>
    </row>
    <row r="52" spans="2:10" x14ac:dyDescent="0.25">
      <c r="B52" s="6" t="s">
        <v>29</v>
      </c>
      <c r="C52" s="7">
        <f t="shared" si="16"/>
        <v>0</v>
      </c>
      <c r="D52" s="7">
        <f t="shared" si="17"/>
        <v>0</v>
      </c>
      <c r="E52" s="7">
        <f t="shared" ref="E52" si="23">E16-E34</f>
        <v>0</v>
      </c>
      <c r="F52" s="7">
        <f t="shared" si="17"/>
        <v>0</v>
      </c>
      <c r="G52" s="7">
        <f t="shared" ref="G52" si="24">G16-G34</f>
        <v>0</v>
      </c>
      <c r="H52" s="7">
        <f t="shared" ref="H52" si="25">H34-H16</f>
        <v>0</v>
      </c>
      <c r="I52" s="7">
        <f t="shared" ref="I52" si="26">I16-I34</f>
        <v>0</v>
      </c>
      <c r="J52" s="7">
        <f t="shared" ref="J52" si="27">J34-J16</f>
        <v>0</v>
      </c>
    </row>
    <row r="53" spans="2:10" x14ac:dyDescent="0.25">
      <c r="B53" s="6" t="s">
        <v>30</v>
      </c>
      <c r="C53" s="7">
        <f t="shared" si="16"/>
        <v>0</v>
      </c>
      <c r="D53" s="7">
        <f t="shared" si="17"/>
        <v>0</v>
      </c>
      <c r="E53" s="7">
        <f t="shared" ref="E53" si="28">E17-E35</f>
        <v>0</v>
      </c>
      <c r="F53" s="7">
        <f t="shared" si="17"/>
        <v>0</v>
      </c>
      <c r="G53" s="7">
        <f t="shared" ref="G53" si="29">G17-G35</f>
        <v>0</v>
      </c>
      <c r="H53" s="7">
        <f t="shared" ref="H53" si="30">H35-H17</f>
        <v>0</v>
      </c>
      <c r="I53" s="7">
        <f t="shared" ref="I53" si="31">I17-I35</f>
        <v>0</v>
      </c>
      <c r="J53" s="7">
        <f t="shared" ref="J53" si="32">J35-J17</f>
        <v>0</v>
      </c>
    </row>
    <row r="54" spans="2:10" x14ac:dyDescent="0.25">
      <c r="B54" s="6" t="s">
        <v>31</v>
      </c>
      <c r="C54" s="7">
        <f t="shared" si="16"/>
        <v>0</v>
      </c>
      <c r="D54" s="7">
        <f t="shared" si="17"/>
        <v>0</v>
      </c>
      <c r="E54" s="7">
        <f t="shared" ref="E54" si="33">E18-E36</f>
        <v>0</v>
      </c>
      <c r="F54" s="7">
        <f t="shared" si="17"/>
        <v>0</v>
      </c>
      <c r="G54" s="7">
        <f t="shared" ref="G54" si="34">G18-G36</f>
        <v>0</v>
      </c>
      <c r="H54" s="7">
        <f t="shared" ref="H54" si="35">H36-H18</f>
        <v>0</v>
      </c>
      <c r="I54" s="7">
        <f t="shared" ref="I54" si="36">I18-I36</f>
        <v>0</v>
      </c>
      <c r="J54" s="7">
        <f t="shared" ref="J54" si="37">J36-J18</f>
        <v>0</v>
      </c>
    </row>
    <row r="55" spans="2:10" x14ac:dyDescent="0.25">
      <c r="B55" s="6" t="s">
        <v>24</v>
      </c>
      <c r="C55" s="7">
        <f t="shared" si="16"/>
        <v>0</v>
      </c>
      <c r="D55" s="7">
        <f t="shared" si="17"/>
        <v>-2.8832605341246307</v>
      </c>
      <c r="E55" s="7">
        <f t="shared" ref="E55" si="38">E19-E37</f>
        <v>0</v>
      </c>
      <c r="F55" s="7">
        <f t="shared" si="17"/>
        <v>-4.504751928783385</v>
      </c>
      <c r="G55" s="7">
        <f t="shared" ref="G55" si="39">G19-G37</f>
        <v>0</v>
      </c>
      <c r="H55" s="7">
        <f t="shared" ref="H55" si="40">H37-H19</f>
        <v>-2.382850445103859</v>
      </c>
      <c r="I55" s="7">
        <f t="shared" ref="I55" si="41">I19-I37</f>
        <v>0</v>
      </c>
      <c r="J55" s="7">
        <f t="shared" ref="J55" si="42">J37-J19</f>
        <v>-1.147874777448072</v>
      </c>
    </row>
    <row r="56" spans="2:10" x14ac:dyDescent="0.25">
      <c r="B56" s="6" t="s">
        <v>25</v>
      </c>
      <c r="C56" s="7">
        <f t="shared" si="16"/>
        <v>-7.4274000000000058</v>
      </c>
      <c r="D56" s="7">
        <f t="shared" si="17"/>
        <v>-3.0098500000000001</v>
      </c>
      <c r="E56" s="7">
        <f t="shared" ref="E56" si="43">E20-E38</f>
        <v>-7.3569999999999993</v>
      </c>
      <c r="F56" s="7">
        <f t="shared" si="17"/>
        <v>-3.0549999999999997</v>
      </c>
      <c r="G56" s="7">
        <f t="shared" ref="G56" si="44">G20-G38</f>
        <v>-6.9458000000000055</v>
      </c>
      <c r="H56" s="7">
        <f t="shared" ref="H56" si="45">H38-H20</f>
        <v>-2.8524999999999991</v>
      </c>
      <c r="I56" s="7">
        <f t="shared" ref="I56" si="46">I20-I38</f>
        <v>-6.7886000000000024</v>
      </c>
      <c r="J56" s="7">
        <f t="shared" ref="J56" si="47">J38-J20</f>
        <v>-2.7770500000000027</v>
      </c>
    </row>
    <row r="57" spans="2:10" x14ac:dyDescent="0.25">
      <c r="B57" s="6" t="s">
        <v>26</v>
      </c>
      <c r="C57" s="7">
        <f t="shared" si="16"/>
        <v>0</v>
      </c>
      <c r="D57" s="7">
        <f t="shared" si="17"/>
        <v>-0.51574424701427368</v>
      </c>
      <c r="E57" s="7">
        <f t="shared" ref="E57" si="48">E21-E39</f>
        <v>0</v>
      </c>
      <c r="F57" s="7">
        <f t="shared" si="17"/>
        <v>-0.53091319545586924</v>
      </c>
      <c r="G57" s="7">
        <f t="shared" ref="G57" si="49">G21-G39</f>
        <v>0</v>
      </c>
      <c r="H57" s="7">
        <f t="shared" ref="H57" si="50">H39-H21</f>
        <v>-0.53849766967666746</v>
      </c>
      <c r="I57" s="7">
        <f t="shared" ref="I57" si="51">I21-I39</f>
        <v>0</v>
      </c>
      <c r="J57" s="7">
        <f t="shared" ref="J57" si="52">J39-J21</f>
        <v>-0.53091319545586924</v>
      </c>
    </row>
    <row r="58" spans="2:10" x14ac:dyDescent="0.25">
      <c r="B58" s="6" t="s">
        <v>27</v>
      </c>
      <c r="C58" s="7">
        <f t="shared" si="16"/>
        <v>0</v>
      </c>
      <c r="D58" s="7">
        <f t="shared" si="17"/>
        <v>-5.103148165976723E-2</v>
      </c>
      <c r="E58" s="7">
        <f t="shared" ref="E58" si="53">E22-E40</f>
        <v>0</v>
      </c>
      <c r="F58" s="7">
        <f t="shared" si="17"/>
        <v>-4.9613940502551301E-2</v>
      </c>
      <c r="G58" s="7">
        <f t="shared" ref="G58" si="54">G22-G40</f>
        <v>0</v>
      </c>
      <c r="H58" s="7">
        <f t="shared" ref="H58" si="55">H40-H22</f>
        <v>-5.103148165976723E-2</v>
      </c>
      <c r="I58" s="7">
        <f t="shared" ref="I58" si="56">I22-I40</f>
        <v>0</v>
      </c>
      <c r="J58" s="7">
        <f t="shared" ref="J58" si="57">J40-J22</f>
        <v>-5.103148165976723E-2</v>
      </c>
    </row>
    <row r="59" spans="2:10" x14ac:dyDescent="0.25">
      <c r="B59" s="6" t="s">
        <v>28</v>
      </c>
      <c r="C59" s="7">
        <f t="shared" si="16"/>
        <v>0</v>
      </c>
      <c r="D59" s="7">
        <f t="shared" si="17"/>
        <v>-0.25499999999999989</v>
      </c>
      <c r="E59" s="7">
        <f t="shared" ref="E59" si="58">E23-E41</f>
        <v>0</v>
      </c>
      <c r="F59" s="7">
        <f t="shared" si="17"/>
        <v>-0.2174999999999998</v>
      </c>
      <c r="G59" s="7">
        <f t="shared" ref="G59" si="59">G23-G41</f>
        <v>0</v>
      </c>
      <c r="H59" s="7">
        <f t="shared" ref="H59" si="60">H41-H23</f>
        <v>-0.2174999999999998</v>
      </c>
      <c r="I59" s="7">
        <f t="shared" ref="I59" si="61">I23-I41</f>
        <v>0</v>
      </c>
      <c r="J59" s="7">
        <f t="shared" ref="J59" si="62">J41-J23</f>
        <v>-0.2174999999999998</v>
      </c>
    </row>
    <row r="60" spans="2:10" x14ac:dyDescent="0.25">
      <c r="B60" s="6" t="s">
        <v>32</v>
      </c>
      <c r="C60" s="7">
        <f t="shared" si="16"/>
        <v>0</v>
      </c>
      <c r="D60" s="7">
        <f t="shared" si="17"/>
        <v>-5.1700500000000034</v>
      </c>
      <c r="E60" s="7">
        <f t="shared" ref="E60" si="63">E24-E42</f>
        <v>0</v>
      </c>
      <c r="F60" s="7">
        <f t="shared" si="17"/>
        <v>-5.1465384454177752</v>
      </c>
      <c r="G60" s="7">
        <f t="shared" ref="G60" si="64">G24-G42</f>
        <v>0</v>
      </c>
      <c r="H60" s="7">
        <f t="shared" ref="H60" si="65">H42-H24</f>
        <v>-5.1971009283903129</v>
      </c>
      <c r="I60" s="7">
        <f t="shared" ref="I60" si="66">I24-I42</f>
        <v>0</v>
      </c>
      <c r="J60" s="7">
        <f t="shared" ref="J60" si="67">J42-J24</f>
        <v>-5.233216987656391</v>
      </c>
    </row>
    <row r="61" spans="2:10" x14ac:dyDescent="0.25">
      <c r="B61" s="6" t="s">
        <v>33</v>
      </c>
      <c r="C61" s="7">
        <f>SUM(C50:C60)</f>
        <v>-7.4274000000000058</v>
      </c>
      <c r="D61" s="7">
        <f t="shared" ref="D61" si="68">SUM(D50:D60)</f>
        <v>-11.884936262798675</v>
      </c>
      <c r="E61" s="7">
        <f>SUM(E50:E60)</f>
        <v>-7.3569999999999993</v>
      </c>
      <c r="F61" s="7">
        <f t="shared" ref="F61" si="69">SUM(F50:F60)</f>
        <v>-13.504317510159581</v>
      </c>
      <c r="G61" s="7">
        <f>SUM(G50:G60)</f>
        <v>-6.9458000000000055</v>
      </c>
      <c r="H61" s="7">
        <f t="shared" ref="H61" si="70">SUM(H50:H60)</f>
        <v>-11.239480524830606</v>
      </c>
      <c r="I61" s="7">
        <f>SUM(I50:I60)</f>
        <v>-6.7886000000000024</v>
      </c>
      <c r="J61" s="7">
        <f t="shared" ref="J61" si="71">SUM(J50:J60)</f>
        <v>-9.9575864422201015</v>
      </c>
    </row>
    <row r="62" spans="2:10" x14ac:dyDescent="0.25">
      <c r="B62" s="6" t="s">
        <v>38</v>
      </c>
      <c r="C62" s="7">
        <f t="shared" si="16"/>
        <v>0</v>
      </c>
      <c r="D62" s="7">
        <f t="shared" si="16"/>
        <v>0</v>
      </c>
      <c r="E62" s="7">
        <f t="shared" ref="E62:J62" si="72">E26-E44</f>
        <v>0</v>
      </c>
      <c r="F62" s="7">
        <f t="shared" si="72"/>
        <v>0</v>
      </c>
      <c r="G62" s="7">
        <f t="shared" si="72"/>
        <v>0</v>
      </c>
      <c r="H62" s="7">
        <f t="shared" si="72"/>
        <v>0</v>
      </c>
      <c r="I62" s="7">
        <f t="shared" si="72"/>
        <v>0</v>
      </c>
      <c r="J62" s="7">
        <f t="shared" si="72"/>
        <v>0</v>
      </c>
    </row>
    <row r="63" spans="2:10" ht="15.75" thickBot="1" x14ac:dyDescent="0.3">
      <c r="B63" s="6" t="s">
        <v>34</v>
      </c>
      <c r="C63" s="7">
        <f>C61+C62</f>
        <v>-7.4274000000000058</v>
      </c>
      <c r="D63" s="7">
        <f t="shared" ref="D63" si="73">D61+D62</f>
        <v>-11.884936262798675</v>
      </c>
      <c r="E63" s="7">
        <f>E61+E62</f>
        <v>-7.3569999999999993</v>
      </c>
      <c r="F63" s="7">
        <f t="shared" ref="F63" si="74">F61+F62</f>
        <v>-13.504317510159581</v>
      </c>
      <c r="G63" s="7">
        <f>G61+G62</f>
        <v>-6.9458000000000055</v>
      </c>
      <c r="H63" s="7">
        <f t="shared" ref="H63" si="75">H61+H62</f>
        <v>-11.239480524830606</v>
      </c>
      <c r="I63" s="7">
        <f>I61+I62</f>
        <v>-6.7886000000000024</v>
      </c>
      <c r="J63" s="7">
        <f t="shared" ref="J63" si="76">J61+J62</f>
        <v>-9.9575864422201015</v>
      </c>
    </row>
    <row r="64" spans="2:10" ht="15.75" thickBot="1" x14ac:dyDescent="0.3">
      <c r="J64" s="8">
        <f>SUM(C63:J63)</f>
        <v>-75.105120740008971</v>
      </c>
    </row>
    <row r="65" spans="2:10" ht="15.75" thickBot="1" x14ac:dyDescent="0.3">
      <c r="B65" s="6" t="s">
        <v>64</v>
      </c>
      <c r="C65" s="9">
        <f>C63/C27</f>
        <v>-2.4555742533995013E-2</v>
      </c>
      <c r="D65" s="10">
        <f t="shared" ref="D65:J65" si="77">D63/D27</f>
        <v>-3.945534488438434E-2</v>
      </c>
      <c r="E65" s="10">
        <f t="shared" si="77"/>
        <v>-2.351433329178293E-2</v>
      </c>
      <c r="F65" s="10">
        <f t="shared" si="77"/>
        <v>-4.3082706739361432E-2</v>
      </c>
      <c r="G65" s="10">
        <f t="shared" si="77"/>
        <v>-2.4396223499164073E-2</v>
      </c>
      <c r="H65" s="10">
        <f t="shared" si="77"/>
        <v>-3.9463082492997459E-2</v>
      </c>
      <c r="I65" s="10">
        <f t="shared" si="77"/>
        <v>-2.517410426230968E-2</v>
      </c>
      <c r="J65" s="11">
        <f t="shared" si="77"/>
        <v>-3.6929873503885262E-2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showGridLines="0" tabSelected="1" workbookViewId="0">
      <selection activeCell="E33" sqref="E33"/>
    </sheetView>
  </sheetViews>
  <sheetFormatPr defaultRowHeight="15" x14ac:dyDescent="0.25"/>
  <cols>
    <col min="4" max="4" width="13.140625" customWidth="1"/>
    <col min="6" max="6" width="9.140625" style="3"/>
  </cols>
  <sheetData>
    <row r="1" spans="2:10" ht="15.75" thickBot="1" x14ac:dyDescent="0.3"/>
    <row r="2" spans="2:10" x14ac:dyDescent="0.25">
      <c r="B2" s="20" t="s">
        <v>66</v>
      </c>
      <c r="C2" s="22"/>
      <c r="D2" s="22"/>
      <c r="E2" s="22"/>
      <c r="F2" s="21"/>
      <c r="G2" s="22" t="s">
        <v>67</v>
      </c>
      <c r="H2" s="22"/>
      <c r="I2" s="22"/>
      <c r="J2" s="36"/>
    </row>
    <row r="3" spans="2:10" x14ac:dyDescent="0.25">
      <c r="B3" s="24" t="s">
        <v>56</v>
      </c>
      <c r="C3" s="37"/>
      <c r="D3" s="37"/>
      <c r="E3" s="37"/>
      <c r="F3" s="25">
        <v>77.801000000000002</v>
      </c>
      <c r="G3" s="37" t="s">
        <v>57</v>
      </c>
      <c r="H3" s="37"/>
      <c r="I3" s="37"/>
      <c r="J3" s="38"/>
    </row>
    <row r="4" spans="2:10" x14ac:dyDescent="0.25">
      <c r="B4" s="24" t="s">
        <v>59</v>
      </c>
      <c r="C4" s="37"/>
      <c r="D4" s="37"/>
      <c r="E4" s="37"/>
      <c r="F4" s="25">
        <f>'downside begroting'!J46</f>
        <v>-75.702120740008809</v>
      </c>
      <c r="G4" s="37" t="s">
        <v>60</v>
      </c>
      <c r="H4" s="37"/>
      <c r="I4" s="37"/>
      <c r="J4" s="38"/>
    </row>
    <row r="5" spans="2:10" s="16" customFormat="1" x14ac:dyDescent="0.25">
      <c r="B5" s="39" t="s">
        <v>51</v>
      </c>
      <c r="C5" s="40"/>
      <c r="D5" s="40"/>
      <c r="E5" s="40"/>
      <c r="F5" s="41">
        <f>F3+F4</f>
        <v>2.0988792599911932</v>
      </c>
      <c r="G5" s="40"/>
      <c r="H5" s="40"/>
      <c r="I5" s="40"/>
      <c r="J5" s="42"/>
    </row>
    <row r="6" spans="2:10" x14ac:dyDescent="0.25">
      <c r="B6" s="24" t="s">
        <v>52</v>
      </c>
      <c r="C6" s="37"/>
      <c r="D6" s="37"/>
      <c r="E6" s="37"/>
      <c r="F6" s="25">
        <v>14.5</v>
      </c>
      <c r="G6" s="37" t="s">
        <v>55</v>
      </c>
      <c r="H6" s="37"/>
      <c r="I6" s="37"/>
      <c r="J6" s="38"/>
    </row>
    <row r="7" spans="2:10" x14ac:dyDescent="0.25">
      <c r="B7" s="24" t="s">
        <v>53</v>
      </c>
      <c r="C7" s="37"/>
      <c r="D7" s="37"/>
      <c r="E7" s="26">
        <v>0.2</v>
      </c>
      <c r="F7" s="25">
        <f>-E7*'Balans 2010'!D10</f>
        <v>-11.921200000000001</v>
      </c>
      <c r="G7" s="37" t="s">
        <v>58</v>
      </c>
      <c r="H7" s="37"/>
      <c r="I7" s="37"/>
      <c r="J7" s="38"/>
    </row>
    <row r="8" spans="2:10" s="16" customFormat="1" x14ac:dyDescent="0.25">
      <c r="B8" s="39" t="s">
        <v>68</v>
      </c>
      <c r="C8" s="40"/>
      <c r="D8" s="40"/>
      <c r="E8" s="40"/>
      <c r="F8" s="41">
        <f>F5+F6+F7</f>
        <v>4.6776792599911925</v>
      </c>
      <c r="G8" s="40"/>
      <c r="H8" s="40"/>
      <c r="I8" s="40"/>
      <c r="J8" s="42"/>
    </row>
    <row r="9" spans="2:10" x14ac:dyDescent="0.25">
      <c r="B9" s="24" t="s">
        <v>69</v>
      </c>
      <c r="C9" s="37"/>
      <c r="D9" s="37"/>
      <c r="E9" s="26">
        <v>0.1</v>
      </c>
      <c r="F9" s="25">
        <f>-E9*67</f>
        <v>-6.7</v>
      </c>
      <c r="G9" s="37"/>
      <c r="H9" s="37"/>
      <c r="I9" s="37"/>
      <c r="J9" s="38"/>
    </row>
    <row r="10" spans="2:10" s="16" customFormat="1" ht="15.75" thickBot="1" x14ac:dyDescent="0.3">
      <c r="B10" s="43" t="s">
        <v>70</v>
      </c>
      <c r="C10" s="44"/>
      <c r="D10" s="44"/>
      <c r="E10" s="44"/>
      <c r="F10" s="45">
        <f>F8+F9</f>
        <v>-2.0223207400088077</v>
      </c>
      <c r="G10" s="44"/>
      <c r="H10" s="44"/>
      <c r="I10" s="44"/>
      <c r="J10" s="46"/>
    </row>
    <row r="18" spans="7:7" x14ac:dyDescent="0.25">
      <c r="G18" t="s">
        <v>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workbookViewId="0">
      <selection activeCell="C16" sqref="C16"/>
    </sheetView>
  </sheetViews>
  <sheetFormatPr defaultRowHeight="15" x14ac:dyDescent="0.25"/>
  <cols>
    <col min="4" max="4" width="9.140625" style="3"/>
  </cols>
  <sheetData>
    <row r="2" spans="2:6" x14ac:dyDescent="0.25">
      <c r="B2" s="49" t="s">
        <v>71</v>
      </c>
      <c r="C2" s="50"/>
      <c r="D2" s="51"/>
      <c r="E2" s="52"/>
    </row>
    <row r="3" spans="2:6" x14ac:dyDescent="0.25">
      <c r="B3" s="53" t="s">
        <v>72</v>
      </c>
      <c r="C3" s="37"/>
      <c r="D3" s="25"/>
      <c r="E3" s="54">
        <f>'Balans 2010'!C23</f>
        <v>200.70699999999999</v>
      </c>
    </row>
    <row r="4" spans="2:6" x14ac:dyDescent="0.25">
      <c r="B4" s="53" t="s">
        <v>73</v>
      </c>
      <c r="C4" s="37"/>
      <c r="D4" s="25"/>
      <c r="E4" s="54">
        <v>15</v>
      </c>
      <c r="F4" t="s">
        <v>79</v>
      </c>
    </row>
    <row r="5" spans="2:6" x14ac:dyDescent="0.25">
      <c r="B5" s="53" t="s">
        <v>74</v>
      </c>
      <c r="C5" s="37"/>
      <c r="D5" s="25"/>
      <c r="E5" s="54">
        <f>E3+E4</f>
        <v>215.70699999999999</v>
      </c>
    </row>
    <row r="6" spans="2:6" x14ac:dyDescent="0.25">
      <c r="B6" s="53" t="s">
        <v>75</v>
      </c>
      <c r="C6" s="37"/>
      <c r="D6" s="25"/>
      <c r="E6" s="54">
        <f>10*4</f>
        <v>40</v>
      </c>
      <c r="F6" t="s">
        <v>78</v>
      </c>
    </row>
    <row r="7" spans="2:6" ht="15.75" thickBot="1" x14ac:dyDescent="0.3">
      <c r="B7" s="53" t="s">
        <v>76</v>
      </c>
      <c r="C7" s="37"/>
      <c r="D7" s="25"/>
      <c r="E7" s="54">
        <v>55</v>
      </c>
    </row>
    <row r="8" spans="2:6" ht="15.75" thickBot="1" x14ac:dyDescent="0.3">
      <c r="B8" s="55" t="s">
        <v>77</v>
      </c>
      <c r="C8" s="47"/>
      <c r="D8" s="48"/>
      <c r="E8" s="56">
        <f>E5+E6+E7</f>
        <v>310.70699999999999</v>
      </c>
    </row>
    <row r="9" spans="2:6" x14ac:dyDescent="0.25">
      <c r="B9" s="53"/>
      <c r="C9" s="37"/>
      <c r="D9" s="25"/>
      <c r="E9" s="57"/>
    </row>
    <row r="10" spans="2:6" x14ac:dyDescent="0.25">
      <c r="B10" s="58" t="s">
        <v>80</v>
      </c>
      <c r="C10" s="59"/>
      <c r="D10" s="60"/>
      <c r="E10" s="61">
        <f>E8/E3-1</f>
        <v>0.54806259871354768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Balans 2010</vt:lpstr>
      <vt:lpstr>begroting 2012-2015</vt:lpstr>
      <vt:lpstr>downside begroting</vt:lpstr>
      <vt:lpstr>downside balans</vt:lpstr>
      <vt:lpstr>schuld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Team</dc:creator>
  <cp:lastModifiedBy>Adriaan de Mol van Otterloo</cp:lastModifiedBy>
  <dcterms:created xsi:type="dcterms:W3CDTF">2012-03-09T20:38:05Z</dcterms:created>
  <dcterms:modified xsi:type="dcterms:W3CDTF">2012-03-13T11:07:35Z</dcterms:modified>
</cp:coreProperties>
</file>